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trlProps/ctrlProp1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epartments\technicalSupport\Analysis Tools\ELISA\Current Versions\"/>
    </mc:Choice>
  </mc:AlternateContent>
  <xr:revisionPtr revIDLastSave="0" documentId="13_ncr:1_{FCF0888D-7663-4D43-84DE-70BED2A554FD}" xr6:coauthVersionLast="47" xr6:coauthVersionMax="47" xr10:uidLastSave="{00000000-0000-0000-0000-000000000000}"/>
  <bookViews>
    <workbookView xWindow="28680" yWindow="-120" windowWidth="29040" windowHeight="15720" xr2:uid="{C4A32DC5-1B52-4F0B-A0FE-D50449D3DCB4}"/>
  </bookViews>
  <sheets>
    <sheet name="The Workbooks" sheetId="13" r:id="rId1"/>
    <sheet name="The Sheets" sheetId="10" r:id="rId2"/>
    <sheet name="Instructions" sheetId="11" r:id="rId3"/>
    <sheet name="Disclaimer" sheetId="12" r:id="rId4"/>
    <sheet name="Analysis" sheetId="2" r:id="rId5"/>
    <sheet name="StdCurve" sheetId="4" r:id="rId6"/>
  </sheets>
  <definedNames>
    <definedName name="solver_cvg" localSheetId="4" hidden="1">0.0001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in" localSheetId="4" hidden="1">2</definedName>
    <definedName name="solver_neg" localSheetId="4" hidden="1">2</definedName>
    <definedName name="solver_num" localSheetId="4" hidden="1">0</definedName>
    <definedName name="solver_nwt" localSheetId="4" hidden="1">1</definedName>
    <definedName name="solver_pre" localSheetId="4" hidden="1">0.000001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2" l="1"/>
  <c r="B73" i="2" s="1"/>
  <c r="B74" i="2" s="1"/>
  <c r="B75" i="2" s="1"/>
  <c r="B76" i="2" s="1"/>
  <c r="B77" i="2" s="1"/>
  <c r="B78" i="2" s="1"/>
  <c r="B79" i="2" s="1"/>
  <c r="H71" i="2"/>
  <c r="G71" i="2"/>
  <c r="B90" i="2"/>
  <c r="J96" i="2"/>
  <c r="J95" i="2"/>
  <c r="J89" i="2"/>
  <c r="J90" i="2"/>
  <c r="J91" i="2"/>
  <c r="J92" i="2"/>
  <c r="J93" i="2"/>
  <c r="J88" i="2"/>
  <c r="J81" i="2"/>
  <c r="J82" i="2"/>
  <c r="J83" i="2"/>
  <c r="J84" i="2"/>
  <c r="J85" i="2"/>
  <c r="J86" i="2"/>
  <c r="J87" i="2"/>
  <c r="J80" i="2"/>
  <c r="J73" i="2"/>
  <c r="J74" i="2"/>
  <c r="J75" i="2"/>
  <c r="J76" i="2"/>
  <c r="J77" i="2"/>
  <c r="J78" i="2"/>
  <c r="J79" i="2"/>
  <c r="J72" i="2"/>
  <c r="B24" i="2"/>
  <c r="H29" i="2" s="1"/>
  <c r="H32" i="2"/>
  <c r="E29" i="2"/>
  <c r="L31" i="2"/>
  <c r="E86" i="2"/>
  <c r="E87" i="2"/>
  <c r="E88" i="2"/>
  <c r="G96" i="2"/>
  <c r="G93" i="2"/>
  <c r="G92" i="2"/>
  <c r="G95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H27" i="2"/>
  <c r="B32" i="2"/>
  <c r="H28" i="2"/>
  <c r="E30" i="2"/>
  <c r="B27" i="2"/>
  <c r="J27" i="2"/>
  <c r="I31" i="2"/>
  <c r="C31" i="2"/>
  <c r="K29" i="2"/>
  <c r="C28" i="2"/>
  <c r="L34" i="2"/>
  <c r="G27" i="2"/>
  <c r="L27" i="2"/>
  <c r="C33" i="2"/>
  <c r="J33" i="2"/>
  <c r="D27" i="2"/>
  <c r="F33" i="2"/>
  <c r="B34" i="2"/>
  <c r="B36" i="2"/>
  <c r="D30" i="2" l="1"/>
  <c r="F32" i="2"/>
  <c r="E33" i="2"/>
  <c r="I34" i="2"/>
  <c r="D28" i="2"/>
  <c r="H33" i="2"/>
  <c r="D32" i="2"/>
  <c r="M32" i="2"/>
  <c r="D29" i="2"/>
  <c r="F31" i="2"/>
  <c r="J34" i="2"/>
  <c r="B33" i="2"/>
  <c r="M31" i="2"/>
  <c r="K32" i="2"/>
  <c r="M33" i="2"/>
  <c r="G29" i="2"/>
  <c r="C29" i="2"/>
  <c r="B29" i="2"/>
  <c r="C34" i="2"/>
  <c r="M29" i="2"/>
  <c r="K31" i="2"/>
  <c r="H34" i="2"/>
  <c r="F27" i="2"/>
  <c r="G34" i="2"/>
  <c r="J31" i="2"/>
  <c r="G30" i="2"/>
  <c r="M28" i="2"/>
  <c r="J30" i="2"/>
  <c r="E34" i="2"/>
  <c r="G32" i="2"/>
  <c r="C32" i="2"/>
  <c r="F30" i="2"/>
  <c r="L29" i="2"/>
  <c r="F28" i="2"/>
  <c r="B31" i="2"/>
  <c r="E31" i="2"/>
  <c r="G31" i="2"/>
  <c r="I33" i="2"/>
  <c r="D31" i="2"/>
  <c r="H31" i="2"/>
  <c r="I29" i="2"/>
  <c r="I30" i="2"/>
  <c r="B30" i="2"/>
  <c r="E28" i="2"/>
  <c r="G28" i="2"/>
  <c r="J28" i="2"/>
  <c r="M27" i="2"/>
  <c r="G33" i="2"/>
  <c r="F34" i="2"/>
  <c r="L32" i="2"/>
  <c r="M34" i="2"/>
  <c r="K30" i="2"/>
  <c r="B28" i="2"/>
  <c r="B35" i="2" s="1"/>
  <c r="D34" i="2"/>
  <c r="L28" i="2"/>
  <c r="K33" i="2"/>
  <c r="C30" i="2"/>
  <c r="F29" i="2"/>
  <c r="K27" i="2"/>
  <c r="J29" i="2"/>
  <c r="E27" i="2"/>
  <c r="J32" i="2"/>
  <c r="H30" i="2"/>
  <c r="L30" i="2"/>
  <c r="C27" i="2"/>
  <c r="M30" i="2"/>
  <c r="E32" i="2"/>
  <c r="K34" i="2"/>
  <c r="I27" i="2"/>
  <c r="D33" i="2"/>
  <c r="K28" i="2"/>
  <c r="L33" i="2"/>
  <c r="I28" i="2"/>
  <c r="I32" i="2"/>
  <c r="B37" i="2" l="1"/>
  <c r="C78" i="2" l="1"/>
  <c r="C73" i="2"/>
  <c r="C77" i="2"/>
  <c r="B38" i="2"/>
  <c r="L48" i="2" s="1"/>
  <c r="L59" i="2" s="1"/>
  <c r="C75" i="2"/>
  <c r="C74" i="2"/>
  <c r="D74" i="2" s="1"/>
  <c r="E74" i="2" s="1"/>
  <c r="C72" i="2"/>
  <c r="C76" i="2"/>
  <c r="C79" i="2"/>
  <c r="D75" i="2" l="1"/>
  <c r="E75" i="2" s="1"/>
  <c r="C42" i="2"/>
  <c r="C53" i="2" s="1"/>
  <c r="L46" i="2"/>
  <c r="L57" i="2" s="1"/>
  <c r="J45" i="2"/>
  <c r="J56" i="2" s="1"/>
  <c r="K44" i="2"/>
  <c r="L44" i="2"/>
  <c r="L55" i="2" s="1"/>
  <c r="M42" i="2"/>
  <c r="M53" i="2" s="1"/>
  <c r="L42" i="2"/>
  <c r="L53" i="2" s="1"/>
  <c r="L47" i="2"/>
  <c r="L58" i="2" s="1"/>
  <c r="H48" i="2"/>
  <c r="J48" i="2"/>
  <c r="J59" i="2" s="1"/>
  <c r="I43" i="2"/>
  <c r="I54" i="2" s="1"/>
  <c r="M48" i="2"/>
  <c r="M59" i="2" s="1"/>
  <c r="C48" i="2"/>
  <c r="C59" i="2" s="1"/>
  <c r="G44" i="2"/>
  <c r="G55" i="2" s="1"/>
  <c r="I47" i="2"/>
  <c r="I58" i="2" s="1"/>
  <c r="K48" i="2"/>
  <c r="M47" i="2"/>
  <c r="M58" i="2" s="1"/>
  <c r="L43" i="2"/>
  <c r="L54" i="2" s="1"/>
  <c r="I46" i="2"/>
  <c r="I57" i="2" s="1"/>
  <c r="E47" i="2"/>
  <c r="K42" i="2"/>
  <c r="G46" i="2"/>
  <c r="G57" i="2" s="1"/>
  <c r="C41" i="2"/>
  <c r="C52" i="2" s="1"/>
  <c r="J42" i="2"/>
  <c r="J53" i="2" s="1"/>
  <c r="F43" i="2"/>
  <c r="F54" i="2" s="1"/>
  <c r="H47" i="2"/>
  <c r="C44" i="2"/>
  <c r="C55" i="2" s="1"/>
  <c r="E42" i="2"/>
  <c r="E45" i="2"/>
  <c r="G43" i="2"/>
  <c r="G54" i="2" s="1"/>
  <c r="K46" i="2"/>
  <c r="J46" i="2"/>
  <c r="J57" i="2" s="1"/>
  <c r="M45" i="2"/>
  <c r="M56" i="2" s="1"/>
  <c r="C46" i="2"/>
  <c r="C57" i="2" s="1"/>
  <c r="D45" i="2"/>
  <c r="D56" i="2" s="1"/>
  <c r="G42" i="2"/>
  <c r="G53" i="2" s="1"/>
  <c r="D48" i="2"/>
  <c r="D59" i="2" s="1"/>
  <c r="D42" i="2"/>
  <c r="D53" i="2" s="1"/>
  <c r="E48" i="2"/>
  <c r="G45" i="2"/>
  <c r="G56" i="2" s="1"/>
  <c r="G48" i="2"/>
  <c r="G59" i="2" s="1"/>
  <c r="I48" i="2"/>
  <c r="I59" i="2" s="1"/>
  <c r="F42" i="2"/>
  <c r="F53" i="2" s="1"/>
  <c r="F41" i="2"/>
  <c r="F52" i="2" s="1"/>
  <c r="I42" i="2"/>
  <c r="I53" i="2" s="1"/>
  <c r="E41" i="2"/>
  <c r="H44" i="2"/>
  <c r="D47" i="2"/>
  <c r="D58" i="2" s="1"/>
  <c r="F44" i="2"/>
  <c r="F55" i="2" s="1"/>
  <c r="D44" i="2"/>
  <c r="D55" i="2" s="1"/>
  <c r="D77" i="2"/>
  <c r="E77" i="2" s="1"/>
  <c r="J41" i="2"/>
  <c r="J52" i="2" s="1"/>
  <c r="D73" i="2"/>
  <c r="E73" i="2" s="1"/>
  <c r="G47" i="2"/>
  <c r="G58" i="2" s="1"/>
  <c r="G41" i="2"/>
  <c r="G52" i="2" s="1"/>
  <c r="H46" i="2"/>
  <c r="D41" i="2"/>
  <c r="D52" i="2" s="1"/>
  <c r="L41" i="2"/>
  <c r="L52" i="2" s="1"/>
  <c r="H43" i="2"/>
  <c r="J47" i="2"/>
  <c r="J58" i="2" s="1"/>
  <c r="D78" i="2"/>
  <c r="E78" i="2" s="1"/>
  <c r="H42" i="2"/>
  <c r="F48" i="2"/>
  <c r="F59" i="2" s="1"/>
  <c r="E44" i="2"/>
  <c r="J44" i="2"/>
  <c r="J55" i="2" s="1"/>
  <c r="M46" i="2"/>
  <c r="M57" i="2" s="1"/>
  <c r="E46" i="2"/>
  <c r="C47" i="2"/>
  <c r="C58" i="2" s="1"/>
  <c r="K45" i="2"/>
  <c r="C43" i="2"/>
  <c r="C54" i="2" s="1"/>
  <c r="H45" i="2"/>
  <c r="D76" i="2"/>
  <c r="E76" i="2" s="1"/>
  <c r="K47" i="2"/>
  <c r="H41" i="2"/>
  <c r="M44" i="2"/>
  <c r="M55" i="2" s="1"/>
  <c r="I44" i="2"/>
  <c r="I55" i="2" s="1"/>
  <c r="I45" i="2"/>
  <c r="I56" i="2" s="1"/>
  <c r="F45" i="2"/>
  <c r="F56" i="2" s="1"/>
  <c r="D46" i="2"/>
  <c r="D57" i="2" s="1"/>
  <c r="K43" i="2"/>
  <c r="I41" i="2"/>
  <c r="I52" i="2" s="1"/>
  <c r="F47" i="2"/>
  <c r="F58" i="2" s="1"/>
  <c r="J43" i="2"/>
  <c r="J54" i="2" s="1"/>
  <c r="D79" i="2"/>
  <c r="E79" i="2" s="1"/>
  <c r="M41" i="2"/>
  <c r="M52" i="2" s="1"/>
  <c r="D43" i="2"/>
  <c r="D54" i="2" s="1"/>
  <c r="K41" i="2"/>
  <c r="C45" i="2"/>
  <c r="C56" i="2" s="1"/>
  <c r="D72" i="2"/>
  <c r="E72" i="2" s="1"/>
  <c r="M43" i="2"/>
  <c r="M54" i="2" s="1"/>
  <c r="L45" i="2"/>
  <c r="L56" i="2" s="1"/>
  <c r="E43" i="2"/>
  <c r="F46" i="2"/>
  <c r="F57" i="2" s="1"/>
  <c r="E59" i="2" l="1"/>
  <c r="I79" i="2"/>
  <c r="I77" i="2"/>
  <c r="E57" i="2"/>
  <c r="I86" i="2"/>
  <c r="H58" i="2"/>
  <c r="I87" i="2"/>
  <c r="H59" i="2"/>
  <c r="H53" i="2"/>
  <c r="I81" i="2"/>
  <c r="K55" i="2"/>
  <c r="I91" i="2"/>
  <c r="I96" i="2"/>
  <c r="K59" i="2"/>
  <c r="I74" i="2"/>
  <c r="E54" i="2"/>
  <c r="K54" i="2"/>
  <c r="I90" i="2"/>
  <c r="H56" i="2"/>
  <c r="I84" i="2"/>
  <c r="K56" i="2"/>
  <c r="I92" i="2"/>
  <c r="K52" i="2"/>
  <c r="I88" i="2"/>
  <c r="I76" i="2"/>
  <c r="E56" i="2"/>
  <c r="I75" i="2"/>
  <c r="E55" i="2"/>
  <c r="H54" i="2"/>
  <c r="I82" i="2"/>
  <c r="K53" i="2"/>
  <c r="I89" i="2"/>
  <c r="I85" i="2"/>
  <c r="H57" i="2"/>
  <c r="I80" i="2"/>
  <c r="H52" i="2"/>
  <c r="I95" i="2"/>
  <c r="K58" i="2"/>
  <c r="C82" i="2"/>
  <c r="C83" i="2"/>
  <c r="C81" i="2"/>
  <c r="I93" i="2"/>
  <c r="K57" i="2"/>
  <c r="I73" i="2"/>
  <c r="E53" i="2"/>
  <c r="I83" i="2"/>
  <c r="H55" i="2"/>
  <c r="I72" i="2"/>
  <c r="E52" i="2"/>
  <c r="E58" i="2"/>
  <c r="I78" i="2"/>
  <c r="M68" i="2" l="1"/>
  <c r="L62" i="2"/>
  <c r="I62" i="2"/>
  <c r="F62" i="2"/>
  <c r="J64" i="2"/>
  <c r="H62" i="2"/>
  <c r="H67" i="2"/>
  <c r="L67" i="2"/>
  <c r="F76" i="2"/>
  <c r="J66" i="2"/>
  <c r="L66" i="2"/>
  <c r="E65" i="2"/>
  <c r="E64" i="2"/>
  <c r="K69" i="2"/>
  <c r="F68" i="2"/>
  <c r="F69" i="2"/>
  <c r="K79" i="2" s="1"/>
  <c r="E62" i="2"/>
  <c r="G64" i="2"/>
  <c r="K66" i="2"/>
  <c r="J67" i="2"/>
  <c r="E63" i="2"/>
  <c r="G65" i="2"/>
  <c r="H64" i="2"/>
  <c r="F67" i="2"/>
  <c r="G67" i="2"/>
  <c r="H69" i="2"/>
  <c r="M66" i="2"/>
  <c r="K64" i="2"/>
  <c r="F66" i="2"/>
  <c r="I65" i="2"/>
  <c r="M67" i="2"/>
  <c r="H68" i="2"/>
  <c r="K68" i="2"/>
  <c r="F78" i="2"/>
  <c r="F79" i="2"/>
  <c r="J63" i="2"/>
  <c r="L68" i="2"/>
  <c r="M65" i="2"/>
  <c r="K65" i="2"/>
  <c r="H65" i="2"/>
  <c r="H63" i="2"/>
  <c r="J65" i="2"/>
  <c r="M62" i="2"/>
  <c r="M69" i="2"/>
  <c r="H66" i="2"/>
  <c r="I68" i="2"/>
  <c r="L65" i="2"/>
  <c r="E69" i="2"/>
  <c r="L64" i="2"/>
  <c r="J69" i="2"/>
  <c r="C87" i="2"/>
  <c r="C88" i="2"/>
  <c r="C86" i="2"/>
  <c r="L69" i="2"/>
  <c r="F75" i="2"/>
  <c r="F74" i="2"/>
  <c r="G68" i="2"/>
  <c r="I63" i="2"/>
  <c r="M63" i="2"/>
  <c r="I69" i="2"/>
  <c r="J62" i="2"/>
  <c r="L63" i="2"/>
  <c r="E66" i="2"/>
  <c r="E67" i="2"/>
  <c r="K62" i="2"/>
  <c r="F77" i="2"/>
  <c r="I66" i="2"/>
  <c r="M64" i="2"/>
  <c r="K63" i="2"/>
  <c r="F73" i="2"/>
  <c r="G69" i="2"/>
  <c r="G62" i="2"/>
  <c r="F65" i="2"/>
  <c r="F64" i="2"/>
  <c r="K67" i="2"/>
  <c r="G63" i="2"/>
  <c r="E68" i="2"/>
  <c r="J68" i="2"/>
  <c r="G66" i="2"/>
  <c r="F72" i="2"/>
  <c r="F63" i="2"/>
  <c r="I64" i="2"/>
  <c r="I67" i="2"/>
  <c r="H77" i="2" l="1"/>
  <c r="H96" i="2"/>
  <c r="N96" i="2" s="1"/>
  <c r="K96" i="2"/>
  <c r="M96" i="2" s="1"/>
  <c r="K75" i="2"/>
  <c r="K81" i="2"/>
  <c r="K73" i="2"/>
  <c r="H73" i="2"/>
  <c r="H92" i="2"/>
  <c r="K92" i="2"/>
  <c r="M75" i="2"/>
  <c r="H78" i="2"/>
  <c r="K78" i="2"/>
  <c r="M79" i="2"/>
  <c r="H74" i="2"/>
  <c r="K74" i="2"/>
  <c r="H79" i="2"/>
  <c r="L79" i="2" s="1"/>
  <c r="H86" i="2"/>
  <c r="K84" i="2"/>
  <c r="K83" i="2"/>
  <c r="H83" i="2"/>
  <c r="H81" i="2"/>
  <c r="K86" i="2"/>
  <c r="K90" i="2"/>
  <c r="H90" i="2"/>
  <c r="K85" i="2"/>
  <c r="H85" i="2"/>
  <c r="K77" i="2"/>
  <c r="M77" i="2" s="1"/>
  <c r="K93" i="2"/>
  <c r="H93" i="2"/>
  <c r="H84" i="2"/>
  <c r="H80" i="2"/>
  <c r="K80" i="2"/>
  <c r="H76" i="2"/>
  <c r="K76" i="2"/>
  <c r="K82" i="2"/>
  <c r="H82" i="2"/>
  <c r="M81" i="2"/>
  <c r="K91" i="2"/>
  <c r="H91" i="2"/>
  <c r="K72" i="2"/>
  <c r="H72" i="2"/>
  <c r="K95" i="2"/>
  <c r="H95" i="2"/>
  <c r="N95" i="2" s="1"/>
  <c r="H89" i="2"/>
  <c r="K89" i="2"/>
  <c r="K87" i="2"/>
  <c r="H87" i="2"/>
  <c r="H88" i="2"/>
  <c r="K88" i="2"/>
  <c r="H75" i="2"/>
  <c r="L75" i="2" s="1"/>
  <c r="L96" i="2" l="1"/>
  <c r="L81" i="2"/>
  <c r="M76" i="2"/>
  <c r="L76" i="2"/>
  <c r="L78" i="2"/>
  <c r="M78" i="2"/>
  <c r="M93" i="2"/>
  <c r="L93" i="2"/>
  <c r="L77" i="2"/>
  <c r="L92" i="2"/>
  <c r="M92" i="2"/>
  <c r="L86" i="2"/>
  <c r="M86" i="2"/>
  <c r="L91" i="2"/>
  <c r="M91" i="2"/>
  <c r="M83" i="2"/>
  <c r="L83" i="2"/>
  <c r="M88" i="2"/>
  <c r="L88" i="2"/>
  <c r="M87" i="2"/>
  <c r="L87" i="2"/>
  <c r="M90" i="2"/>
  <c r="L90" i="2"/>
  <c r="L84" i="2"/>
  <c r="M84" i="2"/>
  <c r="M82" i="2"/>
  <c r="L82" i="2"/>
  <c r="L89" i="2"/>
  <c r="M89" i="2"/>
  <c r="L85" i="2"/>
  <c r="M85" i="2"/>
  <c r="M72" i="2"/>
  <c r="L72" i="2"/>
  <c r="L74" i="2"/>
  <c r="M74" i="2"/>
  <c r="L80" i="2"/>
  <c r="M80" i="2"/>
  <c r="M95" i="2"/>
  <c r="L95" i="2"/>
  <c r="L73" i="2"/>
  <c r="M73" i="2"/>
</calcChain>
</file>

<file path=xl/sharedStrings.xml><?xml version="1.0" encoding="utf-8"?>
<sst xmlns="http://schemas.openxmlformats.org/spreadsheetml/2006/main" count="569" uniqueCount="380">
  <si>
    <t>A</t>
  </si>
  <si>
    <t>B</t>
  </si>
  <si>
    <t>C</t>
  </si>
  <si>
    <t>D</t>
  </si>
  <si>
    <t>E</t>
  </si>
  <si>
    <t>F</t>
  </si>
  <si>
    <t>G</t>
  </si>
  <si>
    <t>H</t>
  </si>
  <si>
    <t>AvgBlank=</t>
  </si>
  <si>
    <t>AvgNSB=</t>
  </si>
  <si>
    <t>AvgBo=</t>
  </si>
  <si>
    <t>Dilution</t>
  </si>
  <si>
    <t>TA</t>
  </si>
  <si>
    <t>NSB</t>
  </si>
  <si>
    <t>Bo</t>
  </si>
  <si>
    <t>Std01</t>
  </si>
  <si>
    <t>Std02</t>
  </si>
  <si>
    <t>Std03</t>
  </si>
  <si>
    <t>Std04</t>
  </si>
  <si>
    <t>Std05</t>
  </si>
  <si>
    <t>Std06</t>
  </si>
  <si>
    <t>Std07</t>
  </si>
  <si>
    <t>Std08</t>
  </si>
  <si>
    <t>Avg</t>
  </si>
  <si>
    <t>B/Bo</t>
  </si>
  <si>
    <t>slope=</t>
  </si>
  <si>
    <t>Logit</t>
  </si>
  <si>
    <t>%CV</t>
  </si>
  <si>
    <t>LAYOUT</t>
  </si>
  <si>
    <t>RAW DATA</t>
  </si>
  <si>
    <t>SUBTRACTED</t>
  </si>
  <si>
    <t>AvgRawBlnk=</t>
  </si>
  <si>
    <t>LOGIT</t>
  </si>
  <si>
    <t>SEM</t>
  </si>
  <si>
    <t>%B/Bo</t>
  </si>
  <si>
    <t>IC20=</t>
  </si>
  <si>
    <t>IC50=</t>
  </si>
  <si>
    <t>IC80=</t>
  </si>
  <si>
    <t>&gt;80% B/Bo</t>
  </si>
  <si>
    <t>&lt;20% B/Bo</t>
  </si>
  <si>
    <t>Recalc</t>
  </si>
  <si>
    <t>Blank</t>
  </si>
  <si>
    <t>=Data outside 20-80% B/Bo range</t>
  </si>
  <si>
    <t>% Error</t>
  </si>
  <si>
    <t>TA=</t>
  </si>
  <si>
    <t>y-int=</t>
  </si>
  <si>
    <t>STATS</t>
  </si>
  <si>
    <t>STANDARDS</t>
  </si>
  <si>
    <t>Conc</t>
  </si>
  <si>
    <t>Value</t>
  </si>
  <si>
    <t>CURVE</t>
  </si>
  <si>
    <t>StdDev</t>
  </si>
  <si>
    <t>CONC</t>
  </si>
  <si>
    <t>Smpl1</t>
  </si>
  <si>
    <t>Smpl2</t>
  </si>
  <si>
    <t>Smpl3</t>
  </si>
  <si>
    <t>Smpl4</t>
  </si>
  <si>
    <t>Smpl5</t>
  </si>
  <si>
    <t>Smpl6</t>
  </si>
  <si>
    <t>Smpl7</t>
  </si>
  <si>
    <t>Smpl8</t>
  </si>
  <si>
    <t>Smpl9</t>
  </si>
  <si>
    <t>Smpl10</t>
  </si>
  <si>
    <t>Smpl11</t>
  </si>
  <si>
    <t>Smpl12</t>
  </si>
  <si>
    <t>Smpl13</t>
  </si>
  <si>
    <t>Smpl14</t>
  </si>
  <si>
    <t>Smpl15</t>
  </si>
  <si>
    <t>Smpl16</t>
  </si>
  <si>
    <t>Smpl17</t>
  </si>
  <si>
    <t>Smpl18</t>
  </si>
  <si>
    <t>Smpl19</t>
  </si>
  <si>
    <t>Smpl20</t>
  </si>
  <si>
    <t>Smpl21</t>
  </si>
  <si>
    <t>Smpl22</t>
  </si>
  <si>
    <t>Assay</t>
  </si>
  <si>
    <t>ASSAY</t>
  </si>
  <si>
    <t>nM</t>
  </si>
  <si>
    <t>Unit</t>
  </si>
  <si>
    <t>pg/mL</t>
  </si>
  <si>
    <t>Abbr</t>
  </si>
  <si>
    <t>11βF2α</t>
  </si>
  <si>
    <t>11dTBX2</t>
  </si>
  <si>
    <t>11keto</t>
  </si>
  <si>
    <r>
      <t>R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=</t>
    </r>
  </si>
  <si>
    <t>ng/mL</t>
  </si>
  <si>
    <t xml:space="preserve"> </t>
  </si>
  <si>
    <t>6kPGF1α</t>
  </si>
  <si>
    <t>8-Iso</t>
  </si>
  <si>
    <t>Aldost</t>
  </si>
  <si>
    <t>Atriopep</t>
  </si>
  <si>
    <t>cAMP</t>
  </si>
  <si>
    <t>Ac-cAMP</t>
  </si>
  <si>
    <t>cGMP</t>
  </si>
  <si>
    <t>Ac-cGMP</t>
  </si>
  <si>
    <t>CystLT</t>
  </si>
  <si>
    <t>Estradiol</t>
  </si>
  <si>
    <t>Growth</t>
  </si>
  <si>
    <t>Hista</t>
  </si>
  <si>
    <t>Insulin</t>
  </si>
  <si>
    <t>Latano</t>
  </si>
  <si>
    <t>LTB4</t>
  </si>
  <si>
    <t>LTC4</t>
  </si>
  <si>
    <t>LTE4</t>
  </si>
  <si>
    <t>Progest</t>
  </si>
  <si>
    <t>Prolactn</t>
  </si>
  <si>
    <t>PGD2Mx</t>
  </si>
  <si>
    <t>PGE2</t>
  </si>
  <si>
    <t>PGF2α</t>
  </si>
  <si>
    <t>PG-Scrn</t>
  </si>
  <si>
    <t>SubP</t>
  </si>
  <si>
    <t>Testo</t>
  </si>
  <si>
    <t>TBX2</t>
  </si>
  <si>
    <t>FILENAME</t>
  </si>
  <si>
    <t>Cortico</t>
  </si>
  <si>
    <t>PGEM</t>
  </si>
  <si>
    <t>AcSDKP</t>
  </si>
  <si>
    <t>(+)-Flu</t>
  </si>
  <si>
    <t>pmol/mL</t>
  </si>
  <si>
    <t>15(S)HETE</t>
  </si>
  <si>
    <t>VERSION</t>
  </si>
  <si>
    <t>Multiplier</t>
  </si>
  <si>
    <t>Cat#</t>
  </si>
  <si>
    <t>Cortisol</t>
  </si>
  <si>
    <t>516521</t>
  </si>
  <si>
    <t>582751</t>
  </si>
  <si>
    <t>534721</t>
  </si>
  <si>
    <t>515211</t>
  </si>
  <si>
    <t>516351</t>
  </si>
  <si>
    <t>589451</t>
  </si>
  <si>
    <t>589401</t>
  </si>
  <si>
    <t>516821</t>
  </si>
  <si>
    <t>514531</t>
  </si>
  <si>
    <t>CortslEx</t>
  </si>
  <si>
    <t>581001</t>
  </si>
  <si>
    <t>581021</t>
  </si>
  <si>
    <t>516761</t>
  </si>
  <si>
    <t>589601</t>
  </si>
  <si>
    <t>589651</t>
  </si>
  <si>
    <t>589501</t>
  </si>
  <si>
    <t>516811</t>
  </si>
  <si>
    <t>582601</t>
  </si>
  <si>
    <t>589701</t>
  </si>
  <si>
    <t>PGD2</t>
  </si>
  <si>
    <t>512011</t>
  </si>
  <si>
    <t>D2MOXEx</t>
  </si>
  <si>
    <t>500151</t>
  </si>
  <si>
    <t>514010</t>
  </si>
  <si>
    <t>E2Expr</t>
  </si>
  <si>
    <t>500141</t>
  </si>
  <si>
    <t>516011</t>
  </si>
  <si>
    <t>514012</t>
  </si>
  <si>
    <t>582701</t>
  </si>
  <si>
    <t>TBX2Exp</t>
  </si>
  <si>
    <t>10004023</t>
  </si>
  <si>
    <t>Entero</t>
  </si>
  <si>
    <t>500520</t>
  </si>
  <si>
    <t>Needed for proper calculations, use 1 for undiluted samples</t>
  </si>
  <si>
    <t>2</t>
  </si>
  <si>
    <t>DILUTION FACTOR</t>
  </si>
  <si>
    <t>512031</t>
  </si>
  <si>
    <t>PGD2Ex</t>
  </si>
  <si>
    <t>500360</t>
  </si>
  <si>
    <t>tetranor-PGDM</t>
  </si>
  <si>
    <t>501001</t>
  </si>
  <si>
    <t>VitD</t>
  </si>
  <si>
    <t>501050</t>
  </si>
  <si>
    <t>501040</t>
  </si>
  <si>
    <t>Oxyto</t>
  </si>
  <si>
    <t>500440</t>
  </si>
  <si>
    <t>Smpl23</t>
  </si>
  <si>
    <t>Smpl24</t>
  </si>
  <si>
    <t>RvD1</t>
  </si>
  <si>
    <t>500380</t>
  </si>
  <si>
    <t>DNAmeth</t>
  </si>
  <si>
    <t>589324</t>
  </si>
  <si>
    <t>2-ME</t>
  </si>
  <si>
    <t>582261</t>
  </si>
  <si>
    <t>DNA</t>
  </si>
  <si>
    <t>589320</t>
  </si>
  <si>
    <t>8-IsoExpress</t>
  </si>
  <si>
    <t>516360</t>
  </si>
  <si>
    <t>RvD2</t>
  </si>
  <si>
    <t>CysLTExp</t>
  </si>
  <si>
    <t>LTB4 Express</t>
  </si>
  <si>
    <t>PGIM</t>
  </si>
  <si>
    <t>Practice</t>
  </si>
  <si>
    <t>10009658</t>
  </si>
  <si>
    <t>500390</t>
  </si>
  <si>
    <t>501020</t>
  </si>
  <si>
    <t>11-dehydro Thromboxane B2 , item # 519510</t>
  </si>
  <si>
    <t>519510</t>
  </si>
  <si>
    <t>11-keto Testosterone , item # 582751</t>
  </si>
  <si>
    <t>11-Oxoetiocholanolone, item # 501420</t>
  </si>
  <si>
    <t>Oxoetiochol</t>
  </si>
  <si>
    <t>501420</t>
  </si>
  <si>
    <t>11β-Prostaglandin F2α, item # 516521</t>
  </si>
  <si>
    <t>13,14-dihydro-15 keto Prostaglandin F2α, item # 516671</t>
  </si>
  <si>
    <t>1314F2a</t>
  </si>
  <si>
    <t>516671</t>
  </si>
  <si>
    <t>15(S)-HETE, item # 534721</t>
  </si>
  <si>
    <t>17-Phenyl trinor Prostaglandin F2α, item # 516821</t>
  </si>
  <si>
    <t>17PT-PGF2α</t>
  </si>
  <si>
    <t>501700</t>
  </si>
  <si>
    <t>20-Hydroxyecdysone, item # 501390</t>
  </si>
  <si>
    <t>20OH-ecdysone</t>
  </si>
  <si>
    <t>501390</t>
  </si>
  <si>
    <t>8-Isoprostane, item # 516351</t>
  </si>
  <si>
    <t>8-Isoprostane Express, item # 516360</t>
  </si>
  <si>
    <t>AcSDKP, item # 589451</t>
  </si>
  <si>
    <t xml:space="preserve">Aldosterone, item # 501090  </t>
  </si>
  <si>
    <t>501090</t>
  </si>
  <si>
    <t xml:space="preserve">Atriopeptin (rat), item # 589401   </t>
  </si>
  <si>
    <t>Corticosterone, item # 501320</t>
  </si>
  <si>
    <t>501320</t>
  </si>
  <si>
    <t>Cortisol, item # 500360</t>
  </si>
  <si>
    <t>Cortisol Express, item # 500370</t>
  </si>
  <si>
    <t>500370</t>
  </si>
  <si>
    <t>COX(human), item # 701230</t>
  </si>
  <si>
    <t>COXH</t>
  </si>
  <si>
    <t>701230</t>
  </si>
  <si>
    <t>COX-1 (human), item # 701070</t>
  </si>
  <si>
    <t>COX1H</t>
  </si>
  <si>
    <t>701070</t>
  </si>
  <si>
    <t>COX-2 (human), item # 701080</t>
  </si>
  <si>
    <t>COX2H</t>
  </si>
  <si>
    <t>701080</t>
  </si>
  <si>
    <t>COX-1 (ovine), item # 701090</t>
  </si>
  <si>
    <t>COX1O</t>
  </si>
  <si>
    <t>701090</t>
  </si>
  <si>
    <t xml:space="preserve">Cyclic AMP (acetylated), item # 581001  </t>
  </si>
  <si>
    <t xml:space="preserve">Cyclic AMP (non-acetylated), item # 581001  </t>
  </si>
  <si>
    <t>Cyclic AMP Select, item # 501040</t>
  </si>
  <si>
    <t>cAMPsel</t>
  </si>
  <si>
    <t xml:space="preserve">Cyclic GMP (acetylated), item # 581021   </t>
  </si>
  <si>
    <t xml:space="preserve">Cyclic GMP (non-acetylated), item # 581021   </t>
  </si>
  <si>
    <t xml:space="preserve">Cysteinyl Leukotriene, item # 500390  </t>
  </si>
  <si>
    <t>DNA Methylation, item # 589324</t>
  </si>
  <si>
    <t>DNA 7E6.9</t>
  </si>
  <si>
    <t>501130</t>
  </si>
  <si>
    <t>Enterolactone, item # 500520</t>
  </si>
  <si>
    <t xml:space="preserve">Estrone-3-Glucuronide, item # 501290 </t>
  </si>
  <si>
    <t>E-3-G</t>
  </si>
  <si>
    <t>501290</t>
  </si>
  <si>
    <t xml:space="preserve">Fluprostenol, item # 516761 </t>
  </si>
  <si>
    <t xml:space="preserve">Growth Hormone (rat), item # 589601  </t>
  </si>
  <si>
    <t>µg/mL</t>
  </si>
  <si>
    <t xml:space="preserve">Histamine, item # 589651  </t>
  </si>
  <si>
    <t xml:space="preserve">Insulin (rat), item # 589501  </t>
  </si>
  <si>
    <t>Latanoprost, item # 516811</t>
  </si>
  <si>
    <t>Latanoprost  (free), item # 516811</t>
  </si>
  <si>
    <t xml:space="preserve">Leukotriene C4, item # 501070  </t>
  </si>
  <si>
    <t xml:space="preserve">501070 </t>
  </si>
  <si>
    <t xml:space="preserve">Leukotriene E4, item # 501060  </t>
  </si>
  <si>
    <t>501060</t>
  </si>
  <si>
    <t>Lipoxin A4, item # 590410</t>
  </si>
  <si>
    <t>Lipoxin A4</t>
  </si>
  <si>
    <t>590410</t>
  </si>
  <si>
    <t>Maresin 1, item # 501150</t>
  </si>
  <si>
    <t>Maresin 1</t>
  </si>
  <si>
    <t>501150</t>
  </si>
  <si>
    <t xml:space="preserve">2-Methoxyestradiol, item # 582261 </t>
  </si>
  <si>
    <t>Oxycodone, item # 501590</t>
  </si>
  <si>
    <t>Oxycodone</t>
  </si>
  <si>
    <t>501590</t>
  </si>
  <si>
    <t>Oxytocin, item # 500440</t>
  </si>
  <si>
    <t>Resolvin D1, item # 500380</t>
  </si>
  <si>
    <t>Practice, item # 10009658</t>
  </si>
  <si>
    <t>Pregnanediol-3-Glucuronide (PDG), item # 501300</t>
  </si>
  <si>
    <t>PDG</t>
  </si>
  <si>
    <t>501300</t>
  </si>
  <si>
    <t xml:space="preserve">Progesterone, item # 582601  </t>
  </si>
  <si>
    <t xml:space="preserve">Prolactin (rat), item # 589701  </t>
  </si>
  <si>
    <t>Prostaglandin D2, item # 512031</t>
  </si>
  <si>
    <t>Prostaglandin D2 Express, item # 512041</t>
  </si>
  <si>
    <t xml:space="preserve">Prostaglandin D2-MOX, item # 512011  </t>
  </si>
  <si>
    <t>Prostaglandin D2-MOX Express, item # 500151</t>
  </si>
  <si>
    <t>Prostaglandin E Metabolite, item # 514531</t>
  </si>
  <si>
    <t xml:space="preserve">Prostaglandin E2, item # 514010 </t>
  </si>
  <si>
    <t>Prostaglandin E2 Express, item # 500141</t>
  </si>
  <si>
    <t>Prostaglandin F2α, item # 516011</t>
  </si>
  <si>
    <t>Prostaglandin I Metabolite EIA kit, item # 501100</t>
  </si>
  <si>
    <t>501100</t>
  </si>
  <si>
    <t xml:space="preserve">Prostaglandin Screening, item # 514012 </t>
  </si>
  <si>
    <t xml:space="preserve">Testosterone, item # 582701  </t>
  </si>
  <si>
    <t>Tetranor PGDM, item # 501001</t>
  </si>
  <si>
    <t>THC Metabolite, item # 701570</t>
  </si>
  <si>
    <t>THC Met</t>
  </si>
  <si>
    <t>701570</t>
  </si>
  <si>
    <t xml:space="preserve">Thromboxane B2, item # 501020  </t>
  </si>
  <si>
    <t>Thromboxane B2 Express, item # 10004023</t>
  </si>
  <si>
    <t>Vitamin D, item # 501050</t>
  </si>
  <si>
    <t>501710</t>
  </si>
  <si>
    <t>501720</t>
  </si>
  <si>
    <t>501740</t>
  </si>
  <si>
    <t>501890</t>
  </si>
  <si>
    <t>12(13)DiHOME</t>
  </si>
  <si>
    <t>15 epi Lipoxin A4, item # 590415</t>
  </si>
  <si>
    <t>15epiLXA4</t>
  </si>
  <si>
    <t>590415</t>
  </si>
  <si>
    <t>Bertin</t>
  </si>
  <si>
    <t>6-keto Prostaglandin F1α, item # 515211</t>
  </si>
  <si>
    <t>9(10)DiHOME</t>
  </si>
  <si>
    <t>Cyclic di-AMP, item # 501960</t>
  </si>
  <si>
    <t>cdiAMP</t>
  </si>
  <si>
    <t>501960</t>
  </si>
  <si>
    <t>Cyclic di-GMP, item # 501780</t>
  </si>
  <si>
    <t>cdiGMP</t>
  </si>
  <si>
    <t>501780</t>
  </si>
  <si>
    <t xml:space="preserve">Estradiol, item # 501890 </t>
  </si>
  <si>
    <t>Lipoxin B4, item # 501920</t>
  </si>
  <si>
    <t>Lipoxin B4</t>
  </si>
  <si>
    <t>501920</t>
  </si>
  <si>
    <t>Testosterone glucuronide, item # 501740</t>
  </si>
  <si>
    <t>Testo glucur</t>
  </si>
  <si>
    <t>Morphine, item# 501940</t>
  </si>
  <si>
    <t>Morphine</t>
  </si>
  <si>
    <t>501940</t>
  </si>
  <si>
    <t>(±)12(13)-DiHOME, item # 501720</t>
  </si>
  <si>
    <t>(±)9(10)-DiHOME, Item # 501710</t>
  </si>
  <si>
    <t>12(S)-HETE, item # 534571</t>
  </si>
  <si>
    <t>12(S)HETE</t>
  </si>
  <si>
    <t>534571</t>
  </si>
  <si>
    <t>2',3'-cGAMP, item # 501700</t>
  </si>
  <si>
    <t>2',3'-cGAMP</t>
  </si>
  <si>
    <t>3'3'-cGAMP, item # 502130</t>
  </si>
  <si>
    <t>3'3'-cGAMP</t>
  </si>
  <si>
    <t>502130</t>
  </si>
  <si>
    <t>Albumin (human), item # 501760</t>
  </si>
  <si>
    <t>Albumin(h)</t>
  </si>
  <si>
    <t>501760</t>
  </si>
  <si>
    <t>cGAS Inhibitor Screening, item # 701930</t>
  </si>
  <si>
    <t>cGAS</t>
  </si>
  <si>
    <t>701930</t>
  </si>
  <si>
    <t>Creatinine, item # 502330</t>
  </si>
  <si>
    <t>Creatinine</t>
  </si>
  <si>
    <t>502330</t>
  </si>
  <si>
    <t>Cysteinyl Leukotriene Express, item # 10009291</t>
  </si>
  <si>
    <t>10009291</t>
  </si>
  <si>
    <t>Gentamicin, item # 502400</t>
  </si>
  <si>
    <t>Gentamicin</t>
  </si>
  <si>
    <t>502400</t>
  </si>
  <si>
    <t>Kanamycin, item # 502370</t>
  </si>
  <si>
    <t>Kanamycin</t>
  </si>
  <si>
    <t>502370</t>
  </si>
  <si>
    <t>Leukotriene B4, item # 502390</t>
  </si>
  <si>
    <t>502390</t>
  </si>
  <si>
    <t>Microcystin, item # 502000</t>
  </si>
  <si>
    <t>Microcystin</t>
  </si>
  <si>
    <t>502000</t>
  </si>
  <si>
    <t>Resolvin E1 ELISA, item # 502150</t>
  </si>
  <si>
    <t>RvE1</t>
  </si>
  <si>
    <t>502150</t>
  </si>
  <si>
    <t>3'2'-cGAMP, item # 502340</t>
  </si>
  <si>
    <t>3'2'-cGAMP</t>
  </si>
  <si>
    <t>502340</t>
  </si>
  <si>
    <t>2',3'-cGMP, item # 502510</t>
  </si>
  <si>
    <t>2',3'-cGMP</t>
  </si>
  <si>
    <t>502510</t>
  </si>
  <si>
    <t>Cyclic tetra-AMP, item # 502350</t>
  </si>
  <si>
    <t>502350</t>
  </si>
  <si>
    <t>Leukotriene B4 Express, item # 500003</t>
  </si>
  <si>
    <t>500003</t>
  </si>
  <si>
    <t xml:space="preserve"> c-tetra-AMP</t>
  </si>
  <si>
    <t>Cyclic CMP, item # 502480</t>
  </si>
  <si>
    <t>cCMP</t>
  </si>
  <si>
    <t>502480</t>
  </si>
  <si>
    <t>401076</t>
  </si>
  <si>
    <t>DNA/RNA Oxidative Damage Clone 7E6.9, item # 501130</t>
  </si>
  <si>
    <t>DNA/RNA Oxidative Damage Express, item # 502890</t>
  </si>
  <si>
    <t>DNA Express</t>
  </si>
  <si>
    <t>502890</t>
  </si>
  <si>
    <t>DNA/RNA Oxidative Damage, item # 589320</t>
  </si>
  <si>
    <t>Substance P, item # 502630</t>
  </si>
  <si>
    <t>502630</t>
  </si>
  <si>
    <t>Resolvin D2 ELISA Standard, item # 401076</t>
  </si>
  <si>
    <t>DHEA-S, item #502600</t>
  </si>
  <si>
    <t>DHEA-S</t>
  </si>
  <si>
    <t>502600</t>
  </si>
  <si>
    <t>2026 June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</si>
</sst>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5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49" fontId="3" fillId="10" borderId="5" xfId="0" applyNumberFormat="1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3" borderId="0" xfId="0" applyNumberFormat="1" applyFont="1" applyFill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49" fontId="3" fillId="10" borderId="11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6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7" borderId="12" xfId="0" applyNumberFormat="1" applyFont="1" applyFill="1" applyBorder="1" applyAlignment="1">
      <alignment horizontal="center" vertical="center"/>
    </xf>
    <xf numFmtId="164" fontId="3" fillId="8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164" fontId="3" fillId="9" borderId="12" xfId="0" applyNumberFormat="1" applyFont="1" applyFill="1" applyBorder="1" applyAlignment="1">
      <alignment horizontal="center" vertical="center"/>
    </xf>
    <xf numFmtId="2" fontId="3" fillId="0" borderId="0" xfId="0" quotePrefix="1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>
      <alignment horizontal="center" vertical="center"/>
    </xf>
    <xf numFmtId="165" fontId="3" fillId="2" borderId="5" xfId="0" applyNumberFormat="1" applyFont="1" applyFill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166" fontId="3" fillId="3" borderId="13" xfId="0" applyNumberFormat="1" applyFont="1" applyFill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6" fontId="3" fillId="4" borderId="7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166" fontId="3" fillId="5" borderId="10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166" fontId="3" fillId="3" borderId="11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 applyProtection="1">
      <alignment horizontal="center" vertical="center"/>
      <protection locked="0"/>
    </xf>
    <xf numFmtId="166" fontId="3" fillId="3" borderId="14" xfId="0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14" xfId="0" applyNumberFormat="1" applyFont="1" applyBorder="1" applyAlignment="1" applyProtection="1">
      <alignment horizontal="center" vertical="center"/>
      <protection locked="0"/>
    </xf>
    <xf numFmtId="166" fontId="3" fillId="3" borderId="0" xfId="0" applyNumberFormat="1" applyFont="1" applyFill="1" applyAlignment="1" applyProtection="1">
      <alignment horizontal="center" vertical="center"/>
      <protection locked="0"/>
    </xf>
    <xf numFmtId="166" fontId="3" fillId="3" borderId="9" xfId="0" applyNumberFormat="1" applyFont="1" applyFill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5" xfId="0" applyNumberFormat="1" applyFont="1" applyBorder="1" applyAlignment="1" applyProtection="1">
      <alignment horizontal="center" vertical="center"/>
      <protection locked="0"/>
    </xf>
    <xf numFmtId="166" fontId="3" fillId="0" borderId="6" xfId="0" applyNumberFormat="1" applyFont="1" applyBorder="1" applyAlignment="1" applyProtection="1">
      <alignment horizontal="center" vertical="center"/>
      <protection locked="0"/>
    </xf>
    <xf numFmtId="166" fontId="3" fillId="3" borderId="8" xfId="0" applyNumberFormat="1" applyFont="1" applyFill="1" applyBorder="1" applyAlignment="1" applyProtection="1">
      <alignment horizontal="center" vertical="center"/>
      <protection locked="0"/>
    </xf>
    <xf numFmtId="166" fontId="3" fillId="4" borderId="13" xfId="0" applyNumberFormat="1" applyFont="1" applyFill="1" applyBorder="1" applyAlignment="1" applyProtection="1">
      <alignment horizontal="center" vertical="center"/>
      <protection locked="0"/>
    </xf>
    <xf numFmtId="166" fontId="3" fillId="5" borderId="2" xfId="0" applyNumberFormat="1" applyFont="1" applyFill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166" fontId="3" fillId="0" borderId="9" xfId="0" applyNumberFormat="1" applyFont="1" applyBorder="1" applyAlignment="1" applyProtection="1">
      <alignment horizontal="center" vertical="center"/>
      <protection locked="0"/>
    </xf>
    <xf numFmtId="166" fontId="3" fillId="5" borderId="8" xfId="0" applyNumberFormat="1" applyFont="1" applyFill="1" applyBorder="1" applyAlignment="1" applyProtection="1">
      <alignment horizontal="center" vertical="center"/>
      <protection locked="0"/>
    </xf>
    <xf numFmtId="166" fontId="3" fillId="6" borderId="12" xfId="0" applyNumberFormat="1" applyFont="1" applyFill="1" applyBorder="1" applyAlignment="1" applyProtection="1">
      <alignment horizontal="center" vertical="center"/>
      <protection locked="0"/>
    </xf>
    <xf numFmtId="166" fontId="3" fillId="3" borderId="13" xfId="0" applyNumberFormat="1" applyFont="1" applyFill="1" applyBorder="1" applyAlignment="1" applyProtection="1">
      <alignment horizontal="center" vertical="center"/>
      <protection locked="0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2" fillId="10" borderId="2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11" xfId="0" applyNumberFormat="1" applyFont="1" applyFill="1" applyBorder="1" applyAlignment="1">
      <alignment horizontal="center" vertical="center"/>
    </xf>
    <xf numFmtId="164" fontId="2" fillId="10" borderId="15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164" fontId="3" fillId="11" borderId="15" xfId="0" applyNumberFormat="1" applyFont="1" applyFill="1" applyBorder="1" applyAlignment="1" applyProtection="1">
      <alignment horizontal="center" vertical="center"/>
      <protection locked="0"/>
    </xf>
    <xf numFmtId="164" fontId="3" fillId="11" borderId="11" xfId="0" applyNumberFormat="1" applyFont="1" applyFill="1" applyBorder="1" applyAlignment="1" applyProtection="1">
      <alignment horizontal="center" vertical="center"/>
      <protection locked="0"/>
    </xf>
    <xf numFmtId="166" fontId="3" fillId="11" borderId="2" xfId="0" applyNumberFormat="1" applyFont="1" applyFill="1" applyBorder="1" applyAlignment="1" applyProtection="1">
      <alignment horizontal="center" vertical="center"/>
      <protection locked="0"/>
    </xf>
    <xf numFmtId="166" fontId="3" fillId="11" borderId="3" xfId="0" applyNumberFormat="1" applyFont="1" applyFill="1" applyBorder="1" applyAlignment="1" applyProtection="1">
      <alignment horizontal="center" vertical="center"/>
      <protection locked="0"/>
    </xf>
    <xf numFmtId="166" fontId="3" fillId="11" borderId="14" xfId="0" applyNumberFormat="1" applyFont="1" applyFill="1" applyBorder="1" applyAlignment="1" applyProtection="1">
      <alignment horizontal="center" vertical="center"/>
      <protection locked="0"/>
    </xf>
    <xf numFmtId="166" fontId="3" fillId="11" borderId="4" xfId="0" applyNumberFormat="1" applyFont="1" applyFill="1" applyBorder="1" applyAlignment="1" applyProtection="1">
      <alignment horizontal="center" vertical="center"/>
      <protection locked="0"/>
    </xf>
    <xf numFmtId="166" fontId="3" fillId="11" borderId="5" xfId="0" applyNumberFormat="1" applyFont="1" applyFill="1" applyBorder="1" applyAlignment="1" applyProtection="1">
      <alignment horizontal="center" vertical="center"/>
      <protection locked="0"/>
    </xf>
    <xf numFmtId="166" fontId="3" fillId="11" borderId="6" xfId="0" applyNumberFormat="1" applyFont="1" applyFill="1" applyBorder="1" applyAlignment="1" applyProtection="1">
      <alignment horizontal="center" vertical="center"/>
      <protection locked="0"/>
    </xf>
    <xf numFmtId="166" fontId="3" fillId="11" borderId="2" xfId="0" applyNumberFormat="1" applyFont="1" applyFill="1" applyBorder="1" applyAlignment="1">
      <alignment horizontal="center" vertical="center"/>
    </xf>
    <xf numFmtId="166" fontId="3" fillId="11" borderId="3" xfId="0" applyNumberFormat="1" applyFont="1" applyFill="1" applyBorder="1" applyAlignment="1">
      <alignment horizontal="center" vertical="center"/>
    </xf>
    <xf numFmtId="166" fontId="3" fillId="11" borderId="14" xfId="0" applyNumberFormat="1" applyFont="1" applyFill="1" applyBorder="1" applyAlignment="1">
      <alignment horizontal="center" vertical="center"/>
    </xf>
    <xf numFmtId="166" fontId="3" fillId="11" borderId="4" xfId="0" applyNumberFormat="1" applyFont="1" applyFill="1" applyBorder="1" applyAlignment="1">
      <alignment horizontal="center" vertical="center"/>
    </xf>
    <xf numFmtId="166" fontId="3" fillId="11" borderId="5" xfId="0" applyNumberFormat="1" applyFont="1" applyFill="1" applyBorder="1" applyAlignment="1">
      <alignment horizontal="center" vertical="center"/>
    </xf>
    <xf numFmtId="166" fontId="3" fillId="11" borderId="6" xfId="0" applyNumberFormat="1" applyFont="1" applyFill="1" applyBorder="1" applyAlignment="1">
      <alignment horizontal="center" vertical="center"/>
    </xf>
    <xf numFmtId="164" fontId="2" fillId="11" borderId="12" xfId="0" applyNumberFormat="1" applyFont="1" applyFill="1" applyBorder="1" applyAlignment="1">
      <alignment horizontal="center" vertical="center"/>
    </xf>
    <xf numFmtId="2" fontId="3" fillId="11" borderId="6" xfId="0" applyNumberFormat="1" applyFont="1" applyFill="1" applyBorder="1" applyAlignment="1">
      <alignment horizontal="center" vertical="center"/>
    </xf>
    <xf numFmtId="165" fontId="3" fillId="11" borderId="12" xfId="0" applyNumberFormat="1" applyFont="1" applyFill="1" applyBorder="1" applyAlignment="1">
      <alignment horizontal="center" vertical="center"/>
    </xf>
    <xf numFmtId="164" fontId="3" fillId="11" borderId="12" xfId="0" applyNumberFormat="1" applyFont="1" applyFill="1" applyBorder="1" applyAlignment="1">
      <alignment horizontal="center" vertical="center"/>
    </xf>
    <xf numFmtId="165" fontId="3" fillId="11" borderId="4" xfId="0" applyNumberFormat="1" applyFont="1" applyFill="1" applyBorder="1" applyAlignment="1">
      <alignment horizontal="center" vertical="center"/>
    </xf>
    <xf numFmtId="2" fontId="3" fillId="11" borderId="12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164" fontId="3" fillId="0" borderId="0" xfId="0" applyNumberFormat="1" applyFont="1" applyAlignment="1" applyProtection="1">
      <alignment horizontal="left" vertical="center"/>
      <protection locked="0" hidden="1"/>
    </xf>
    <xf numFmtId="2" fontId="3" fillId="0" borderId="0" xfId="0" applyNumberFormat="1" applyFont="1" applyAlignment="1" applyProtection="1">
      <alignment horizontal="center" vertical="center"/>
      <protection locked="0" hidden="1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6" fontId="3" fillId="2" borderId="13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Standard Curve</a:t>
            </a:r>
          </a:p>
        </c:rich>
      </c:tx>
      <c:layout>
        <c:manualLayout>
          <c:xMode val="edge"/>
          <c:yMode val="edge"/>
          <c:x val="0.39622642169728783"/>
          <c:y val="1.95760145366444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49500554938962E-2"/>
          <c:y val="0.14845024469820556"/>
          <c:w val="0.87014428412874589"/>
          <c:h val="0.76019575856443722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Analysis!$E$71</c:f>
              <c:strCache>
                <c:ptCount val="1"/>
                <c:pt idx="0">
                  <c:v>Logit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0.15697903466839122"/>
                  <c:y val="-0.595469122640257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Analysis!$B$72:$B$79</c:f>
              <c:numCache>
                <c:formatCode>0.00</c:formatCode>
                <c:ptCount val="8"/>
                <c:pt idx="0">
                  <c:v>100</c:v>
                </c:pt>
                <c:pt idx="1">
                  <c:v>33.333333333333336</c:v>
                </c:pt>
                <c:pt idx="2">
                  <c:v>11.111111111111112</c:v>
                </c:pt>
                <c:pt idx="3">
                  <c:v>3.7037037037037042</c:v>
                </c:pt>
                <c:pt idx="4">
                  <c:v>1.2345679012345681</c:v>
                </c:pt>
                <c:pt idx="5">
                  <c:v>0.41152263374485604</c:v>
                </c:pt>
                <c:pt idx="6">
                  <c:v>0.13717421124828535</c:v>
                </c:pt>
                <c:pt idx="7">
                  <c:v>4.5724737082761785E-2</c:v>
                </c:pt>
              </c:numCache>
            </c:numRef>
          </c:xVal>
          <c:yVal>
            <c:numRef>
              <c:f>Analysis!$E$72:$E$79</c:f>
              <c:numCache>
                <c:formatCode>0.000</c:formatCode>
                <c:ptCount val="8"/>
                <c:pt idx="0">
                  <c:v>-2.7167923489016759</c:v>
                </c:pt>
                <c:pt idx="1">
                  <c:v>-1.7342211559681209</c:v>
                </c:pt>
                <c:pt idx="2">
                  <c:v>-1.0992603207462368</c:v>
                </c:pt>
                <c:pt idx="3">
                  <c:v>-0.44587333218776692</c:v>
                </c:pt>
                <c:pt idx="4">
                  <c:v>4.8984628994010369E-2</c:v>
                </c:pt>
                <c:pt idx="5">
                  <c:v>0.97981131734144711</c:v>
                </c:pt>
                <c:pt idx="6">
                  <c:v>1.467995978159357</c:v>
                </c:pt>
                <c:pt idx="7">
                  <c:v>1.8462507997151398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29-44B8-9F3D-9DB2893F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542816"/>
        <c:axId val="1"/>
      </c:scatterChart>
      <c:valAx>
        <c:axId val="1436542816"/>
        <c:scaling>
          <c:logBase val="10"/>
          <c:orientation val="minMax"/>
        </c:scaling>
        <c:delete val="0"/>
        <c:axPos val="b"/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5394004082822981"/>
              <c:y val="0.929853130060870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Logit(B/Bo)</a:t>
                </a:r>
              </a:p>
            </c:rich>
          </c:tx>
          <c:layout>
            <c:manualLayout>
              <c:xMode val="edge"/>
              <c:yMode val="edge"/>
              <c:x val="1.2208690580344123E-2"/>
              <c:y val="0.4388253841428577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6542816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FC6706-5F61-438B-94F8-B73E7D6E4FCC}">
  <sheetPr codeName="Chart2"/>
  <sheetViews>
    <sheetView zoomScale="93" workbookViewId="0"/>
  </sheetViews>
  <pageMargins left="0.75" right="0.75" top="1" bottom="1" header="0.5" footer="0.5"/>
  <pageSetup orientation="landscape" r:id="rId1"/>
  <headerFooter alignWithMargins="0"/>
  <drawing r:id="rId2"/>
</chartsheet>
</file>

<file path=xl/ctrlProps/ctrlProp1.xml><?xml version="1.0" encoding="utf-8"?>
<formControlPr xmlns="http://schemas.microsoft.com/office/spreadsheetml/2009/9/main" objectType="Drop" dropStyle="combo" dx="22" fmlaLink="B1" fmlaRange="$X$202:$X$29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95250</xdr:rowOff>
    </xdr:from>
    <xdr:to>
      <xdr:col>9</xdr:col>
      <xdr:colOff>1104900</xdr:colOff>
      <xdr:row>44</xdr:row>
      <xdr:rowOff>228600</xdr:rowOff>
    </xdr:to>
    <xdr:pic>
      <xdr:nvPicPr>
        <xdr:cNvPr id="18484" name="Picture 3">
          <a:extLst>
            <a:ext uri="{FF2B5EF4-FFF2-40B4-BE49-F238E27FC236}">
              <a16:creationId xmlns:a16="http://schemas.microsoft.com/office/drawing/2014/main" id="{3466B179-606B-9FBD-381D-BB6A285C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5924550" cy="702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1028700</xdr:colOff>
      <xdr:row>42</xdr:row>
      <xdr:rowOff>228600</xdr:rowOff>
    </xdr:to>
    <xdr:pic>
      <xdr:nvPicPr>
        <xdr:cNvPr id="15415" name="Picture 1">
          <a:extLst>
            <a:ext uri="{FF2B5EF4-FFF2-40B4-BE49-F238E27FC236}">
              <a16:creationId xmlns:a16="http://schemas.microsoft.com/office/drawing/2014/main" id="{58DC5C07-86B3-05B8-EC82-CE4B8F39B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171450</xdr:rowOff>
    </xdr:from>
    <xdr:to>
      <xdr:col>18</xdr:col>
      <xdr:colOff>647700</xdr:colOff>
      <xdr:row>39</xdr:row>
      <xdr:rowOff>180975</xdr:rowOff>
    </xdr:to>
    <xdr:pic>
      <xdr:nvPicPr>
        <xdr:cNvPr id="16439" name="Picture 1">
          <a:extLst>
            <a:ext uri="{FF2B5EF4-FFF2-40B4-BE49-F238E27FC236}">
              <a16:creationId xmlns:a16="http://schemas.microsoft.com/office/drawing/2014/main" id="{5189A74A-A7DC-0064-B42E-C61DBC25D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61925"/>
          <a:ext cx="7267575" cy="631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11</xdr:col>
      <xdr:colOff>904875</xdr:colOff>
      <xdr:row>34</xdr:row>
      <xdr:rowOff>314325</xdr:rowOff>
    </xdr:to>
    <xdr:pic>
      <xdr:nvPicPr>
        <xdr:cNvPr id="17463" name="Picture 1">
          <a:extLst>
            <a:ext uri="{FF2B5EF4-FFF2-40B4-BE49-F238E27FC236}">
              <a16:creationId xmlns:a16="http://schemas.microsoft.com/office/drawing/2014/main" id="{F2E3754E-F4E3-24F7-2C84-67FF92BA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15200" cy="565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6</xdr:col>
          <xdr:colOff>1114425</xdr:colOff>
          <xdr:row>1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A15994-C689-DD7F-5C1A-B848D5BC98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3B3D-A348-4BD1-8B9A-514283C81F29}">
  <dimension ref="A1"/>
  <sheetViews>
    <sheetView tabSelected="1" workbookViewId="0">
      <selection activeCell="L3" sqref="L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5697-58ED-4961-93C7-C242F4A81E7B}">
  <dimension ref="A1"/>
  <sheetViews>
    <sheetView topLeftCell="A4" workbookViewId="0">
      <selection activeCell="N18" sqref="N1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76AF-AB4B-4414-BF56-481238DD9EEB}">
  <dimension ref="A1"/>
  <sheetViews>
    <sheetView topLeftCell="H1" workbookViewId="0">
      <selection activeCell="O14" sqref="O1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40A2-738F-465D-B6BF-5CD5C8947438}">
  <dimension ref="A1"/>
  <sheetViews>
    <sheetView workbookViewId="0">
      <selection activeCell="N18" sqref="N1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637E-DD2D-4238-8AD8-F9ED4E494133}">
  <sheetPr codeName="Sheet1"/>
  <dimension ref="A1:AJ297"/>
  <sheetViews>
    <sheetView zoomScale="90" zoomScaleNormal="90" workbookViewId="0"/>
  </sheetViews>
  <sheetFormatPr defaultRowHeight="12" x14ac:dyDescent="0.2"/>
  <cols>
    <col min="1" max="1" width="11.42578125" style="1" customWidth="1"/>
    <col min="2" max="2" width="8.28515625" style="2" customWidth="1"/>
    <col min="3" max="19" width="7.7109375" style="2" customWidth="1"/>
    <col min="20" max="20" width="7.7109375" style="2" hidden="1" customWidth="1"/>
    <col min="21" max="21" width="22" style="2" hidden="1" customWidth="1"/>
    <col min="22" max="23" width="7.7109375" style="2" hidden="1" customWidth="1"/>
    <col min="24" max="29" width="9.140625" style="2" hidden="1" customWidth="1"/>
    <col min="30" max="30" width="9.42578125" style="2" hidden="1" customWidth="1"/>
    <col min="31" max="33" width="9.140625" style="2" hidden="1" customWidth="1"/>
    <col min="34" max="34" width="11.42578125" style="126" hidden="1" customWidth="1"/>
    <col min="35" max="36" width="9.140625" style="2" hidden="1" customWidth="1"/>
    <col min="37" max="41" width="9.140625" style="2" customWidth="1"/>
    <col min="42" max="16384" width="9.140625" style="2"/>
  </cols>
  <sheetData>
    <row r="1" spans="1:13" ht="15.75" customHeight="1" x14ac:dyDescent="0.2">
      <c r="A1" s="1" t="s">
        <v>76</v>
      </c>
      <c r="B1" s="2">
        <v>1</v>
      </c>
    </row>
    <row r="2" spans="1:13" ht="15.75" customHeight="1" x14ac:dyDescent="0.2"/>
    <row r="3" spans="1:13" ht="15.75" customHeight="1" x14ac:dyDescent="0.2">
      <c r="E3" s="120"/>
      <c r="F3" s="121"/>
      <c r="G3" s="121"/>
      <c r="H3" s="121" t="s">
        <v>159</v>
      </c>
      <c r="I3" s="121"/>
      <c r="J3" s="121"/>
      <c r="K3" s="122"/>
    </row>
    <row r="4" spans="1:13" x14ac:dyDescent="0.2">
      <c r="E4" s="123"/>
      <c r="F4" s="124"/>
      <c r="G4" s="124"/>
      <c r="H4" s="124" t="s">
        <v>157</v>
      </c>
      <c r="I4" s="124"/>
      <c r="J4" s="124"/>
      <c r="K4" s="125"/>
    </row>
    <row r="5" spans="1:13" x14ac:dyDescent="0.2">
      <c r="A5" s="1" t="s">
        <v>28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</row>
    <row r="6" spans="1:13" x14ac:dyDescent="0.2">
      <c r="A6" s="1" t="s">
        <v>0</v>
      </c>
      <c r="B6" s="4" t="s">
        <v>41</v>
      </c>
      <c r="C6" s="5" t="s">
        <v>15</v>
      </c>
      <c r="D6" s="6" t="s">
        <v>15</v>
      </c>
      <c r="E6" s="7" t="s">
        <v>53</v>
      </c>
      <c r="F6" s="8" t="s">
        <v>158</v>
      </c>
      <c r="G6" s="9"/>
      <c r="H6" s="7" t="s">
        <v>61</v>
      </c>
      <c r="I6" s="8" t="s">
        <v>158</v>
      </c>
      <c r="J6" s="9"/>
      <c r="K6" s="7" t="s">
        <v>69</v>
      </c>
      <c r="L6" s="8" t="s">
        <v>158</v>
      </c>
      <c r="M6" s="9"/>
    </row>
    <row r="7" spans="1:13" x14ac:dyDescent="0.2">
      <c r="A7" s="1" t="s">
        <v>1</v>
      </c>
      <c r="B7" s="10" t="s">
        <v>41</v>
      </c>
      <c r="C7" s="11" t="s">
        <v>16</v>
      </c>
      <c r="D7" s="12" t="s">
        <v>16</v>
      </c>
      <c r="E7" s="7" t="s">
        <v>54</v>
      </c>
      <c r="F7" s="8" t="s">
        <v>158</v>
      </c>
      <c r="G7" s="13"/>
      <c r="H7" s="7" t="s">
        <v>62</v>
      </c>
      <c r="I7" s="8" t="s">
        <v>158</v>
      </c>
      <c r="J7" s="13"/>
      <c r="K7" s="7" t="s">
        <v>70</v>
      </c>
      <c r="L7" s="8" t="s">
        <v>158</v>
      </c>
      <c r="M7" s="13"/>
    </row>
    <row r="8" spans="1:13" x14ac:dyDescent="0.2">
      <c r="A8" s="1" t="s">
        <v>2</v>
      </c>
      <c r="B8" s="14" t="s">
        <v>13</v>
      </c>
      <c r="C8" s="11" t="s">
        <v>17</v>
      </c>
      <c r="D8" s="12" t="s">
        <v>17</v>
      </c>
      <c r="E8" s="7" t="s">
        <v>55</v>
      </c>
      <c r="F8" s="8" t="s">
        <v>158</v>
      </c>
      <c r="G8" s="9"/>
      <c r="H8" s="7" t="s">
        <v>63</v>
      </c>
      <c r="I8" s="8" t="s">
        <v>158</v>
      </c>
      <c r="J8" s="9"/>
      <c r="K8" s="7" t="s">
        <v>71</v>
      </c>
      <c r="L8" s="8" t="s">
        <v>158</v>
      </c>
      <c r="M8" s="9"/>
    </row>
    <row r="9" spans="1:13" x14ac:dyDescent="0.2">
      <c r="A9" s="1" t="s">
        <v>3</v>
      </c>
      <c r="B9" s="15" t="s">
        <v>13</v>
      </c>
      <c r="C9" s="11" t="s">
        <v>18</v>
      </c>
      <c r="D9" s="12" t="s">
        <v>18</v>
      </c>
      <c r="E9" s="7" t="s">
        <v>56</v>
      </c>
      <c r="F9" s="8" t="s">
        <v>158</v>
      </c>
      <c r="G9" s="13"/>
      <c r="H9" s="7" t="s">
        <v>64</v>
      </c>
      <c r="I9" s="8" t="s">
        <v>158</v>
      </c>
      <c r="J9" s="13"/>
      <c r="K9" s="7" t="s">
        <v>72</v>
      </c>
      <c r="L9" s="8" t="s">
        <v>158</v>
      </c>
      <c r="M9" s="13"/>
    </row>
    <row r="10" spans="1:13" x14ac:dyDescent="0.2">
      <c r="A10" s="1" t="s">
        <v>4</v>
      </c>
      <c r="B10" s="16" t="s">
        <v>14</v>
      </c>
      <c r="C10" s="11" t="s">
        <v>19</v>
      </c>
      <c r="D10" s="12" t="s">
        <v>19</v>
      </c>
      <c r="E10" s="7" t="s">
        <v>57</v>
      </c>
      <c r="F10" s="8" t="s">
        <v>158</v>
      </c>
      <c r="G10" s="9"/>
      <c r="H10" s="7" t="s">
        <v>65</v>
      </c>
      <c r="I10" s="8" t="s">
        <v>158</v>
      </c>
      <c r="J10" s="9"/>
      <c r="K10" s="7" t="s">
        <v>73</v>
      </c>
      <c r="L10" s="8" t="s">
        <v>158</v>
      </c>
      <c r="M10" s="9"/>
    </row>
    <row r="11" spans="1:13" x14ac:dyDescent="0.2">
      <c r="A11" s="1" t="s">
        <v>5</v>
      </c>
      <c r="B11" s="17" t="s">
        <v>14</v>
      </c>
      <c r="C11" s="11" t="s">
        <v>20</v>
      </c>
      <c r="D11" s="12" t="s">
        <v>20</v>
      </c>
      <c r="E11" s="7" t="s">
        <v>58</v>
      </c>
      <c r="F11" s="8" t="s">
        <v>158</v>
      </c>
      <c r="G11" s="13"/>
      <c r="H11" s="7" t="s">
        <v>66</v>
      </c>
      <c r="I11" s="8" t="s">
        <v>158</v>
      </c>
      <c r="J11" s="13"/>
      <c r="K11" s="7" t="s">
        <v>74</v>
      </c>
      <c r="L11" s="8" t="s">
        <v>158</v>
      </c>
      <c r="M11" s="9"/>
    </row>
    <row r="12" spans="1:13" x14ac:dyDescent="0.2">
      <c r="A12" s="1" t="s">
        <v>6</v>
      </c>
      <c r="B12" s="17" t="s">
        <v>14</v>
      </c>
      <c r="C12" s="11" t="s">
        <v>21</v>
      </c>
      <c r="D12" s="12" t="s">
        <v>21</v>
      </c>
      <c r="E12" s="7" t="s">
        <v>59</v>
      </c>
      <c r="F12" s="8" t="s">
        <v>158</v>
      </c>
      <c r="G12" s="9"/>
      <c r="H12" s="7" t="s">
        <v>67</v>
      </c>
      <c r="I12" s="8" t="s">
        <v>158</v>
      </c>
      <c r="J12" s="9"/>
      <c r="K12" s="130" t="s">
        <v>170</v>
      </c>
      <c r="L12" s="18" t="s">
        <v>158</v>
      </c>
      <c r="M12" s="129"/>
    </row>
    <row r="13" spans="1:13" ht="12" customHeight="1" x14ac:dyDescent="0.2">
      <c r="A13" s="1" t="s">
        <v>7</v>
      </c>
      <c r="B13" s="19" t="s">
        <v>12</v>
      </c>
      <c r="C13" s="20" t="s">
        <v>22</v>
      </c>
      <c r="D13" s="21" t="s">
        <v>22</v>
      </c>
      <c r="E13" s="7" t="s">
        <v>60</v>
      </c>
      <c r="F13" s="8" t="s">
        <v>158</v>
      </c>
      <c r="G13" s="9"/>
      <c r="H13" s="7" t="s">
        <v>68</v>
      </c>
      <c r="I13" s="8" t="s">
        <v>158</v>
      </c>
      <c r="J13" s="9"/>
      <c r="K13" s="130" t="s">
        <v>171</v>
      </c>
      <c r="L13" s="18" t="s">
        <v>158</v>
      </c>
      <c r="M13" s="129"/>
    </row>
    <row r="14" spans="1:13" ht="12" customHeight="1" x14ac:dyDescent="0.2"/>
    <row r="15" spans="1:13" x14ac:dyDescent="0.2">
      <c r="A15" s="1" t="s">
        <v>29</v>
      </c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  <c r="J15" s="3">
        <v>9</v>
      </c>
      <c r="K15" s="3">
        <v>10</v>
      </c>
      <c r="L15" s="3">
        <v>11</v>
      </c>
      <c r="M15" s="3">
        <v>12</v>
      </c>
    </row>
    <row r="16" spans="1:13" x14ac:dyDescent="0.2">
      <c r="A16" s="1" t="s">
        <v>0</v>
      </c>
      <c r="B16" s="157">
        <v>5.7169999999999999E-3</v>
      </c>
      <c r="C16" s="100">
        <v>4.1317E-2</v>
      </c>
      <c r="D16" s="101">
        <v>5.3717000000000001E-2</v>
      </c>
      <c r="E16" s="102">
        <v>0.24191699999999999</v>
      </c>
      <c r="F16" s="103">
        <v>0.23741699999999999</v>
      </c>
      <c r="G16" s="103">
        <v>0.25101699999999999</v>
      </c>
      <c r="H16" s="102">
        <v>0.25521700000000003</v>
      </c>
      <c r="I16" s="103">
        <v>0.247917</v>
      </c>
      <c r="J16" s="104">
        <v>0.245917</v>
      </c>
      <c r="K16" s="102">
        <v>0.274617</v>
      </c>
      <c r="L16" s="103">
        <v>0.27451700000000001</v>
      </c>
      <c r="M16" s="104">
        <v>0.228217</v>
      </c>
    </row>
    <row r="17" spans="1:15" x14ac:dyDescent="0.2">
      <c r="A17" s="1" t="s">
        <v>1</v>
      </c>
      <c r="B17" s="158">
        <v>4.483E-3</v>
      </c>
      <c r="C17" s="105">
        <v>8.3717E-2</v>
      </c>
      <c r="D17" s="106">
        <v>8.9117000000000002E-2</v>
      </c>
      <c r="E17" s="107">
        <v>0.33641700000000002</v>
      </c>
      <c r="F17" s="108">
        <v>0.33251700000000001</v>
      </c>
      <c r="G17" s="108">
        <v>0.32941700000000002</v>
      </c>
      <c r="H17" s="107">
        <v>0.32971699999999998</v>
      </c>
      <c r="I17" s="108">
        <v>0.32921699999999998</v>
      </c>
      <c r="J17" s="109">
        <v>0.30701699999999998</v>
      </c>
      <c r="K17" s="107">
        <v>0.29241699999999998</v>
      </c>
      <c r="L17" s="108">
        <v>0.31081700000000001</v>
      </c>
      <c r="M17" s="109">
        <v>0.29031699999999999</v>
      </c>
    </row>
    <row r="18" spans="1:15" x14ac:dyDescent="0.2">
      <c r="A18" s="1" t="s">
        <v>2</v>
      </c>
      <c r="B18" s="159">
        <v>1.9782999999999999E-2</v>
      </c>
      <c r="C18" s="110">
        <v>0.13581699999999999</v>
      </c>
      <c r="D18" s="106">
        <v>0.12521699999999999</v>
      </c>
      <c r="E18" s="102">
        <v>0.13841700000000001</v>
      </c>
      <c r="F18" s="103">
        <v>0.122917</v>
      </c>
      <c r="G18" s="103">
        <v>0.128717</v>
      </c>
      <c r="H18" s="102">
        <v>0.13491700000000001</v>
      </c>
      <c r="I18" s="103">
        <v>0.13861699999999999</v>
      </c>
      <c r="J18" s="104">
        <v>0.13711699999999999</v>
      </c>
      <c r="K18" s="102">
        <v>0.11501699999999999</v>
      </c>
      <c r="L18" s="103">
        <v>0.13741700000000001</v>
      </c>
      <c r="M18" s="104">
        <v>0.12831699999999999</v>
      </c>
    </row>
    <row r="19" spans="1:15" x14ac:dyDescent="0.2">
      <c r="A19" s="1" t="s">
        <v>3</v>
      </c>
      <c r="B19" s="111">
        <v>2.0483000000000001E-2</v>
      </c>
      <c r="C19" s="110">
        <v>0.184617</v>
      </c>
      <c r="D19" s="106">
        <v>0.200517</v>
      </c>
      <c r="E19" s="107">
        <v>0.19541700000000001</v>
      </c>
      <c r="F19" s="108">
        <v>0.17741699999999999</v>
      </c>
      <c r="G19" s="108">
        <v>0.19361700000000001</v>
      </c>
      <c r="H19" s="107">
        <v>0.19611700000000001</v>
      </c>
      <c r="I19" s="108">
        <v>0.192217</v>
      </c>
      <c r="J19" s="109">
        <v>0.21091699999999999</v>
      </c>
      <c r="K19" s="107">
        <v>0.21371699999999999</v>
      </c>
      <c r="L19" s="108">
        <v>0.22001699999999999</v>
      </c>
      <c r="M19" s="109">
        <v>0.16941700000000001</v>
      </c>
      <c r="O19" s="1"/>
    </row>
    <row r="20" spans="1:15" x14ac:dyDescent="0.2">
      <c r="A20" s="1" t="s">
        <v>4</v>
      </c>
      <c r="B20" s="112">
        <v>0.440917</v>
      </c>
      <c r="C20" s="110">
        <v>0.25661699999999998</v>
      </c>
      <c r="D20" s="106">
        <v>0.23621700000000001</v>
      </c>
      <c r="E20" s="102">
        <v>0.251417</v>
      </c>
      <c r="F20" s="103">
        <v>0.23771700000000001</v>
      </c>
      <c r="G20" s="103">
        <v>0.23841699999999999</v>
      </c>
      <c r="H20" s="113">
        <v>0.25771699999999997</v>
      </c>
      <c r="I20" s="114">
        <v>0.27301700000000001</v>
      </c>
      <c r="J20" s="115">
        <v>0.28331699999999999</v>
      </c>
      <c r="K20" s="113">
        <v>0.13841700000000001</v>
      </c>
      <c r="L20" s="114">
        <v>0.122917</v>
      </c>
      <c r="M20" s="115">
        <v>0.128717</v>
      </c>
    </row>
    <row r="21" spans="1:15" x14ac:dyDescent="0.2">
      <c r="A21" s="1" t="s">
        <v>5</v>
      </c>
      <c r="B21" s="116">
        <v>0.45751700000000001</v>
      </c>
      <c r="C21" s="110">
        <v>0.328517</v>
      </c>
      <c r="D21" s="106">
        <v>0.35411700000000002</v>
      </c>
      <c r="E21" s="107">
        <v>0.304817</v>
      </c>
      <c r="F21" s="108">
        <v>0.30801699999999999</v>
      </c>
      <c r="G21" s="108">
        <v>0.312917</v>
      </c>
      <c r="H21" s="107">
        <v>0.31111699999999998</v>
      </c>
      <c r="I21" s="108">
        <v>0.309917</v>
      </c>
      <c r="J21" s="109">
        <v>0.31431700000000001</v>
      </c>
      <c r="K21" s="102">
        <v>0.16731699999999999</v>
      </c>
      <c r="L21" s="103">
        <v>0.170317</v>
      </c>
      <c r="M21" s="104">
        <v>0.180617</v>
      </c>
    </row>
    <row r="22" spans="1:15" x14ac:dyDescent="0.2">
      <c r="A22" s="1" t="s">
        <v>6</v>
      </c>
      <c r="B22" s="116">
        <v>0.48721700000000001</v>
      </c>
      <c r="C22" s="110">
        <v>0.37901699999999999</v>
      </c>
      <c r="D22" s="105">
        <v>0.37931700000000002</v>
      </c>
      <c r="E22" s="102">
        <v>0.12611700000000001</v>
      </c>
      <c r="F22" s="103">
        <v>0.120117</v>
      </c>
      <c r="G22" s="104">
        <v>0.13681699999999999</v>
      </c>
      <c r="H22" s="102">
        <v>0.13061700000000001</v>
      </c>
      <c r="I22" s="103">
        <v>0.12081699999999999</v>
      </c>
      <c r="J22" s="104">
        <v>0.138317</v>
      </c>
      <c r="K22" s="131">
        <v>0.165217</v>
      </c>
      <c r="L22" s="132">
        <v>0.17041700000000001</v>
      </c>
      <c r="M22" s="133">
        <v>0.15071699999999999</v>
      </c>
    </row>
    <row r="23" spans="1:15" x14ac:dyDescent="0.2">
      <c r="A23" s="1" t="s">
        <v>7</v>
      </c>
      <c r="B23" s="117">
        <v>0.41161700000000001</v>
      </c>
      <c r="C23" s="118">
        <v>0.40341700000000003</v>
      </c>
      <c r="D23" s="119">
        <v>0.39991700000000002</v>
      </c>
      <c r="E23" s="107">
        <v>0.16731699999999999</v>
      </c>
      <c r="F23" s="108">
        <v>0.170317</v>
      </c>
      <c r="G23" s="109">
        <v>0.180617</v>
      </c>
      <c r="H23" s="107">
        <v>0.16791700000000001</v>
      </c>
      <c r="I23" s="108">
        <v>0.17441699999999999</v>
      </c>
      <c r="J23" s="109">
        <v>0.17671700000000001</v>
      </c>
      <c r="K23" s="134">
        <v>0.28731699999999999</v>
      </c>
      <c r="L23" s="135">
        <v>0.31231700000000001</v>
      </c>
      <c r="M23" s="136">
        <v>0.28121699999999999</v>
      </c>
    </row>
    <row r="24" spans="1:15" x14ac:dyDescent="0.2">
      <c r="A24" s="1" t="s">
        <v>31</v>
      </c>
      <c r="B24" s="2">
        <f>AVERAGE(B16:B17)</f>
        <v>5.1000000000000004E-3</v>
      </c>
    </row>
    <row r="26" spans="1:15" x14ac:dyDescent="0.2">
      <c r="A26" s="1" t="s">
        <v>30</v>
      </c>
      <c r="B26" s="3">
        <v>1</v>
      </c>
      <c r="C26" s="3">
        <v>2</v>
      </c>
      <c r="D26" s="3">
        <v>3</v>
      </c>
      <c r="E26" s="3">
        <v>4</v>
      </c>
      <c r="F26" s="3">
        <v>5</v>
      </c>
      <c r="G26" s="3">
        <v>6</v>
      </c>
      <c r="H26" s="3">
        <v>7</v>
      </c>
      <c r="I26" s="3">
        <v>8</v>
      </c>
      <c r="J26" s="3">
        <v>9</v>
      </c>
      <c r="K26" s="3">
        <v>10</v>
      </c>
      <c r="L26" s="3">
        <v>11</v>
      </c>
      <c r="M26" s="3">
        <v>12</v>
      </c>
      <c r="O26" s="1"/>
    </row>
    <row r="27" spans="1:15" x14ac:dyDescent="0.2">
      <c r="A27" s="1" t="s">
        <v>0</v>
      </c>
      <c r="B27" s="89">
        <f>B16-$B$24</f>
        <v>6.1699999999999949E-4</v>
      </c>
      <c r="C27" s="79">
        <f t="shared" ref="C27:J27" si="0">C16-$B$24</f>
        <v>3.6216999999999999E-2</v>
      </c>
      <c r="D27" s="80">
        <f t="shared" si="0"/>
        <v>4.8617E-2</v>
      </c>
      <c r="E27" s="81">
        <f t="shared" si="0"/>
        <v>0.236817</v>
      </c>
      <c r="F27" s="82">
        <f t="shared" si="0"/>
        <v>0.232317</v>
      </c>
      <c r="G27" s="72">
        <f t="shared" si="0"/>
        <v>0.245917</v>
      </c>
      <c r="H27" s="81">
        <f t="shared" si="0"/>
        <v>0.25011700000000003</v>
      </c>
      <c r="I27" s="82">
        <f t="shared" si="0"/>
        <v>0.24281700000000001</v>
      </c>
      <c r="J27" s="72">
        <f t="shared" si="0"/>
        <v>0.240817</v>
      </c>
      <c r="K27" s="81">
        <f>K16-$B$24</f>
        <v>0.26951700000000001</v>
      </c>
      <c r="L27" s="82">
        <f>L16-$B$24</f>
        <v>0.26941700000000002</v>
      </c>
      <c r="M27" s="72">
        <f>M16-$B$24</f>
        <v>0.22311700000000001</v>
      </c>
      <c r="N27" s="24"/>
    </row>
    <row r="28" spans="1:15" x14ac:dyDescent="0.2">
      <c r="A28" s="1" t="s">
        <v>1</v>
      </c>
      <c r="B28" s="92">
        <f>B17-$B$24</f>
        <v>-6.1700000000000036E-4</v>
      </c>
      <c r="C28" s="83">
        <f t="shared" ref="C28:M28" si="1">C17-$B$24</f>
        <v>7.8616999999999992E-2</v>
      </c>
      <c r="D28" s="84">
        <f t="shared" si="1"/>
        <v>8.4017000000000008E-2</v>
      </c>
      <c r="E28" s="87">
        <f t="shared" si="1"/>
        <v>0.33131700000000003</v>
      </c>
      <c r="F28" s="88">
        <f t="shared" si="1"/>
        <v>0.32741700000000001</v>
      </c>
      <c r="G28" s="91">
        <f t="shared" si="1"/>
        <v>0.32431700000000002</v>
      </c>
      <c r="H28" s="87">
        <f t="shared" si="1"/>
        <v>0.32461699999999999</v>
      </c>
      <c r="I28" s="88">
        <f t="shared" si="1"/>
        <v>0.32411699999999999</v>
      </c>
      <c r="J28" s="91">
        <f t="shared" si="1"/>
        <v>0.30191699999999999</v>
      </c>
      <c r="K28" s="87">
        <f t="shared" si="1"/>
        <v>0.28731699999999999</v>
      </c>
      <c r="L28" s="88">
        <f t="shared" si="1"/>
        <v>0.30571700000000002</v>
      </c>
      <c r="M28" s="91">
        <f t="shared" si="1"/>
        <v>0.285217</v>
      </c>
      <c r="N28" s="24"/>
    </row>
    <row r="29" spans="1:15" x14ac:dyDescent="0.2">
      <c r="A29" s="1" t="s">
        <v>2</v>
      </c>
      <c r="B29" s="94">
        <f t="shared" ref="B29:M29" si="2">B18-$B$24</f>
        <v>1.4682999999999998E-2</v>
      </c>
      <c r="C29" s="83">
        <f t="shared" si="2"/>
        <v>0.130717</v>
      </c>
      <c r="D29" s="84">
        <f t="shared" si="2"/>
        <v>0.120117</v>
      </c>
      <c r="E29" s="81">
        <f t="shared" si="2"/>
        <v>0.13331700000000002</v>
      </c>
      <c r="F29" s="82">
        <f t="shared" si="2"/>
        <v>0.11781700000000001</v>
      </c>
      <c r="G29" s="72">
        <f t="shared" si="2"/>
        <v>0.123617</v>
      </c>
      <c r="H29" s="81">
        <f t="shared" si="2"/>
        <v>0.12981700000000002</v>
      </c>
      <c r="I29" s="82">
        <f t="shared" si="2"/>
        <v>0.133517</v>
      </c>
      <c r="J29" s="72">
        <f t="shared" si="2"/>
        <v>0.132017</v>
      </c>
      <c r="K29" s="81">
        <f t="shared" si="2"/>
        <v>0.10991699999999999</v>
      </c>
      <c r="L29" s="82">
        <f t="shared" si="2"/>
        <v>0.13231700000000002</v>
      </c>
      <c r="M29" s="72">
        <f t="shared" si="2"/>
        <v>0.12321699999999999</v>
      </c>
      <c r="N29" s="24"/>
    </row>
    <row r="30" spans="1:15" x14ac:dyDescent="0.2">
      <c r="A30" s="1" t="s">
        <v>3</v>
      </c>
      <c r="B30" s="95">
        <f t="shared" ref="B30:M30" si="3">B19-$B$24</f>
        <v>1.5383000000000001E-2</v>
      </c>
      <c r="C30" s="83">
        <f t="shared" si="3"/>
        <v>0.17951700000000001</v>
      </c>
      <c r="D30" s="84">
        <f t="shared" si="3"/>
        <v>0.19541700000000001</v>
      </c>
      <c r="E30" s="87">
        <f t="shared" si="3"/>
        <v>0.19031700000000001</v>
      </c>
      <c r="F30" s="88">
        <f t="shared" si="3"/>
        <v>0.172317</v>
      </c>
      <c r="G30" s="91">
        <f t="shared" si="3"/>
        <v>0.18851700000000002</v>
      </c>
      <c r="H30" s="87">
        <f t="shared" si="3"/>
        <v>0.19101700000000002</v>
      </c>
      <c r="I30" s="88">
        <f t="shared" si="3"/>
        <v>0.18711700000000001</v>
      </c>
      <c r="J30" s="91">
        <f t="shared" si="3"/>
        <v>0.205817</v>
      </c>
      <c r="K30" s="87">
        <f t="shared" si="3"/>
        <v>0.208617</v>
      </c>
      <c r="L30" s="88">
        <f t="shared" si="3"/>
        <v>0.214917</v>
      </c>
      <c r="M30" s="91">
        <f t="shared" si="3"/>
        <v>0.16431700000000002</v>
      </c>
      <c r="N30" s="24"/>
    </row>
    <row r="31" spans="1:15" x14ac:dyDescent="0.2">
      <c r="A31" s="1" t="s">
        <v>4</v>
      </c>
      <c r="B31" s="96">
        <f t="shared" ref="B31:M31" si="4">B20-$B$24</f>
        <v>0.43581700000000001</v>
      </c>
      <c r="C31" s="83">
        <f t="shared" si="4"/>
        <v>0.25151699999999999</v>
      </c>
      <c r="D31" s="84">
        <f t="shared" si="4"/>
        <v>0.23111700000000002</v>
      </c>
      <c r="E31" s="81">
        <f t="shared" si="4"/>
        <v>0.24631700000000001</v>
      </c>
      <c r="F31" s="82">
        <f t="shared" si="4"/>
        <v>0.23261700000000002</v>
      </c>
      <c r="G31" s="72">
        <f t="shared" si="4"/>
        <v>0.233317</v>
      </c>
      <c r="H31" s="81">
        <f t="shared" si="4"/>
        <v>0.25261699999999998</v>
      </c>
      <c r="I31" s="82">
        <f t="shared" si="4"/>
        <v>0.26791700000000002</v>
      </c>
      <c r="J31" s="72">
        <f t="shared" si="4"/>
        <v>0.27821699999999999</v>
      </c>
      <c r="K31" s="81">
        <f t="shared" si="4"/>
        <v>0.13331700000000002</v>
      </c>
      <c r="L31" s="82">
        <f t="shared" si="4"/>
        <v>0.11781700000000001</v>
      </c>
      <c r="M31" s="72">
        <f t="shared" si="4"/>
        <v>0.123617</v>
      </c>
      <c r="N31" s="24"/>
    </row>
    <row r="32" spans="1:15" x14ac:dyDescent="0.2">
      <c r="A32" s="1" t="s">
        <v>5</v>
      </c>
      <c r="B32" s="97">
        <f t="shared" ref="B32:M32" si="5">B21-$B$24</f>
        <v>0.45241700000000001</v>
      </c>
      <c r="C32" s="83">
        <f t="shared" si="5"/>
        <v>0.32341700000000001</v>
      </c>
      <c r="D32" s="84">
        <f t="shared" si="5"/>
        <v>0.34901700000000002</v>
      </c>
      <c r="E32" s="87">
        <f t="shared" si="5"/>
        <v>0.29971700000000001</v>
      </c>
      <c r="F32" s="88">
        <f t="shared" si="5"/>
        <v>0.30291699999999999</v>
      </c>
      <c r="G32" s="91">
        <f t="shared" si="5"/>
        <v>0.30781700000000001</v>
      </c>
      <c r="H32" s="87">
        <f t="shared" si="5"/>
        <v>0.30601699999999998</v>
      </c>
      <c r="I32" s="88">
        <f t="shared" si="5"/>
        <v>0.304817</v>
      </c>
      <c r="J32" s="91">
        <f t="shared" si="5"/>
        <v>0.30921700000000002</v>
      </c>
      <c r="K32" s="87">
        <f t="shared" si="5"/>
        <v>0.162217</v>
      </c>
      <c r="L32" s="88">
        <f t="shared" si="5"/>
        <v>0.165217</v>
      </c>
      <c r="M32" s="91">
        <f t="shared" si="5"/>
        <v>0.17551700000000001</v>
      </c>
      <c r="N32" s="24"/>
    </row>
    <row r="33" spans="1:14" x14ac:dyDescent="0.2">
      <c r="A33" s="1" t="s">
        <v>6</v>
      </c>
      <c r="B33" s="97">
        <f t="shared" ref="B33:M33" si="6">B22-$B$24</f>
        <v>0.48211700000000002</v>
      </c>
      <c r="C33" s="83">
        <f t="shared" si="6"/>
        <v>0.373917</v>
      </c>
      <c r="D33" s="84">
        <f t="shared" si="6"/>
        <v>0.37421700000000002</v>
      </c>
      <c r="E33" s="81">
        <f t="shared" si="6"/>
        <v>0.12101700000000001</v>
      </c>
      <c r="F33" s="82">
        <f t="shared" si="6"/>
        <v>0.11501700000000001</v>
      </c>
      <c r="G33" s="72">
        <f t="shared" si="6"/>
        <v>0.131717</v>
      </c>
      <c r="H33" s="81">
        <f t="shared" si="6"/>
        <v>0.12551700000000002</v>
      </c>
      <c r="I33" s="82">
        <f t="shared" si="6"/>
        <v>0.11571699999999999</v>
      </c>
      <c r="J33" s="72">
        <f t="shared" si="6"/>
        <v>0.133217</v>
      </c>
      <c r="K33" s="137">
        <f t="shared" si="6"/>
        <v>0.16011700000000001</v>
      </c>
      <c r="L33" s="138">
        <f t="shared" si="6"/>
        <v>0.16531700000000002</v>
      </c>
      <c r="M33" s="139">
        <f t="shared" si="6"/>
        <v>0.145617</v>
      </c>
      <c r="N33" s="24"/>
    </row>
    <row r="34" spans="1:14" x14ac:dyDescent="0.2">
      <c r="A34" s="1" t="s">
        <v>7</v>
      </c>
      <c r="B34" s="98">
        <f>B23-$B$24</f>
        <v>0.40651700000000002</v>
      </c>
      <c r="C34" s="85">
        <f t="shared" ref="C34:M34" si="7">C23-$B$24</f>
        <v>0.39831700000000003</v>
      </c>
      <c r="D34" s="86">
        <f t="shared" si="7"/>
        <v>0.39481700000000003</v>
      </c>
      <c r="E34" s="87">
        <f t="shared" si="7"/>
        <v>0.162217</v>
      </c>
      <c r="F34" s="88">
        <f t="shared" si="7"/>
        <v>0.165217</v>
      </c>
      <c r="G34" s="91">
        <f t="shared" si="7"/>
        <v>0.17551700000000001</v>
      </c>
      <c r="H34" s="87">
        <f t="shared" si="7"/>
        <v>0.16281700000000002</v>
      </c>
      <c r="I34" s="88">
        <f t="shared" si="7"/>
        <v>0.169317</v>
      </c>
      <c r="J34" s="91">
        <f t="shared" si="7"/>
        <v>0.17161700000000002</v>
      </c>
      <c r="K34" s="140">
        <f t="shared" si="7"/>
        <v>0.282217</v>
      </c>
      <c r="L34" s="141">
        <f t="shared" si="7"/>
        <v>0.30721700000000002</v>
      </c>
      <c r="M34" s="142">
        <f t="shared" si="7"/>
        <v>0.276117</v>
      </c>
      <c r="N34" s="24"/>
    </row>
    <row r="35" spans="1:14" x14ac:dyDescent="0.2">
      <c r="A35" s="1" t="s">
        <v>8</v>
      </c>
      <c r="B35" s="24">
        <f>AVERAGE(B27:B28)</f>
        <v>-4.3368086899420177E-19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x14ac:dyDescent="0.2">
      <c r="A36" s="1" t="s">
        <v>44</v>
      </c>
      <c r="B36" s="24">
        <f>B34</f>
        <v>0.40651700000000002</v>
      </c>
      <c r="C36" s="24"/>
      <c r="D36" s="24"/>
      <c r="E36" s="24"/>
      <c r="F36" s="33"/>
      <c r="G36" s="24"/>
      <c r="H36" s="24"/>
      <c r="I36" s="24"/>
      <c r="J36" s="24"/>
      <c r="K36" s="24"/>
      <c r="L36" s="24"/>
      <c r="M36" s="24"/>
      <c r="N36" s="24"/>
    </row>
    <row r="37" spans="1:14" x14ac:dyDescent="0.2">
      <c r="A37" s="1" t="s">
        <v>9</v>
      </c>
      <c r="B37" s="24">
        <f>AVERAGE(B29:B30)-$B$35</f>
        <v>1.5032999999999999E-2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">
      <c r="A38" s="1" t="s">
        <v>10</v>
      </c>
      <c r="B38" s="24">
        <f>AVERAGE(B31:B33)-B37-B35</f>
        <v>0.44175066666666662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">
      <c r="A40" s="1" t="s">
        <v>24</v>
      </c>
      <c r="B40" s="34">
        <v>1</v>
      </c>
      <c r="C40" s="34">
        <v>2</v>
      </c>
      <c r="D40" s="34">
        <v>3</v>
      </c>
      <c r="E40" s="34">
        <v>4</v>
      </c>
      <c r="F40" s="34">
        <v>5</v>
      </c>
      <c r="G40" s="34">
        <v>6</v>
      </c>
      <c r="H40" s="34">
        <v>7</v>
      </c>
      <c r="I40" s="34">
        <v>8</v>
      </c>
      <c r="J40" s="34">
        <v>9</v>
      </c>
      <c r="K40" s="34">
        <v>10</v>
      </c>
      <c r="L40" s="34">
        <v>11</v>
      </c>
      <c r="M40" s="34">
        <v>12</v>
      </c>
      <c r="N40" s="24"/>
    </row>
    <row r="41" spans="1:14" x14ac:dyDescent="0.2">
      <c r="A41" s="1" t="s">
        <v>0</v>
      </c>
      <c r="B41" s="89"/>
      <c r="C41" s="79">
        <f t="shared" ref="C41:M41" si="8">(C27-$B$37-$B$35)/$B$38</f>
        <v>4.7954653152758882E-2</v>
      </c>
      <c r="D41" s="90">
        <f t="shared" ref="D41:D48" si="9">(D27-$B$37-$B$35)/$B$38</f>
        <v>7.6024786229336019E-2</v>
      </c>
      <c r="E41" s="87">
        <f t="shared" si="8"/>
        <v>0.5020569672786761</v>
      </c>
      <c r="F41" s="88">
        <f t="shared" si="8"/>
        <v>0.49187022543636988</v>
      </c>
      <c r="G41" s="91">
        <f t="shared" si="8"/>
        <v>0.52265682300422867</v>
      </c>
      <c r="H41" s="87">
        <f t="shared" si="8"/>
        <v>0.5321644487237146</v>
      </c>
      <c r="I41" s="88">
        <f t="shared" si="8"/>
        <v>0.51563928973508444</v>
      </c>
      <c r="J41" s="91">
        <f t="shared" si="8"/>
        <v>0.5111118489162817</v>
      </c>
      <c r="K41" s="87">
        <f t="shared" si="8"/>
        <v>0.57608062466610122</v>
      </c>
      <c r="L41" s="88">
        <f t="shared" si="8"/>
        <v>0.5758542526251611</v>
      </c>
      <c r="M41" s="91">
        <f t="shared" si="8"/>
        <v>0.4710439976698772</v>
      </c>
      <c r="N41" s="24"/>
    </row>
    <row r="42" spans="1:14" x14ac:dyDescent="0.2">
      <c r="A42" s="1" t="s">
        <v>1</v>
      </c>
      <c r="B42" s="92"/>
      <c r="C42" s="83">
        <f t="shared" ref="C42:C48" si="10">(C28-$B$37-$B$35)/$B$38</f>
        <v>0.14393639851137743</v>
      </c>
      <c r="D42" s="93">
        <f t="shared" si="9"/>
        <v>0.15616048872214494</v>
      </c>
      <c r="E42" s="87">
        <f t="shared" ref="E42:M42" si="11">(E28-$B$37-$B$35)/$B$38</f>
        <v>0.71597854596710675</v>
      </c>
      <c r="F42" s="88">
        <f t="shared" si="11"/>
        <v>0.70715003637044127</v>
      </c>
      <c r="G42" s="91">
        <f t="shared" si="11"/>
        <v>0.70013250310129704</v>
      </c>
      <c r="H42" s="87">
        <f t="shared" si="11"/>
        <v>0.70081161922411739</v>
      </c>
      <c r="I42" s="88">
        <f t="shared" si="11"/>
        <v>0.6996797590194167</v>
      </c>
      <c r="J42" s="91">
        <f t="shared" si="11"/>
        <v>0.64942516593070598</v>
      </c>
      <c r="K42" s="87">
        <f t="shared" si="11"/>
        <v>0.61637484795344588</v>
      </c>
      <c r="L42" s="88">
        <f t="shared" si="11"/>
        <v>0.65802730348643135</v>
      </c>
      <c r="M42" s="91">
        <f t="shared" si="11"/>
        <v>0.61162103509370291</v>
      </c>
      <c r="N42" s="24"/>
    </row>
    <row r="43" spans="1:14" x14ac:dyDescent="0.2">
      <c r="A43" s="1" t="s">
        <v>2</v>
      </c>
      <c r="B43" s="94"/>
      <c r="C43" s="83">
        <f t="shared" si="10"/>
        <v>0.26187623184118947</v>
      </c>
      <c r="D43" s="93">
        <f t="shared" si="9"/>
        <v>0.23788079550153482</v>
      </c>
      <c r="E43" s="87">
        <f t="shared" ref="E43:M43" si="12">(E29-$B$37-$B$35)/$B$38</f>
        <v>0.26776190490563312</v>
      </c>
      <c r="F43" s="88">
        <f t="shared" si="12"/>
        <v>0.23267423855991165</v>
      </c>
      <c r="G43" s="91">
        <f t="shared" si="12"/>
        <v>0.24580381693443967</v>
      </c>
      <c r="H43" s="87">
        <f t="shared" si="12"/>
        <v>0.25983888347272827</v>
      </c>
      <c r="I43" s="88">
        <f t="shared" si="12"/>
        <v>0.26821464898751335</v>
      </c>
      <c r="J43" s="91">
        <f t="shared" si="12"/>
        <v>0.26481906837341124</v>
      </c>
      <c r="K43" s="87">
        <f t="shared" si="12"/>
        <v>0.21479084732564069</v>
      </c>
      <c r="L43" s="88">
        <f t="shared" si="12"/>
        <v>0.26549818449623169</v>
      </c>
      <c r="M43" s="91">
        <f t="shared" si="12"/>
        <v>0.24489832877067907</v>
      </c>
      <c r="N43" s="24"/>
    </row>
    <row r="44" spans="1:14" x14ac:dyDescent="0.2">
      <c r="A44" s="1" t="s">
        <v>3</v>
      </c>
      <c r="B44" s="95"/>
      <c r="C44" s="83">
        <f t="shared" si="10"/>
        <v>0.37234578781997696</v>
      </c>
      <c r="D44" s="93">
        <f t="shared" si="9"/>
        <v>0.40833894232945894</v>
      </c>
      <c r="E44" s="87">
        <f t="shared" ref="E44:M44" si="13">(E30-$B$37-$B$35)/$B$38</f>
        <v>0.39679396824151192</v>
      </c>
      <c r="F44" s="88">
        <f t="shared" si="13"/>
        <v>0.35604700087228697</v>
      </c>
      <c r="G44" s="91">
        <f t="shared" si="13"/>
        <v>0.39271927150458941</v>
      </c>
      <c r="H44" s="87">
        <f t="shared" si="13"/>
        <v>0.39837857252809289</v>
      </c>
      <c r="I44" s="88">
        <f t="shared" si="13"/>
        <v>0.38955006293142747</v>
      </c>
      <c r="J44" s="91">
        <f t="shared" si="13"/>
        <v>0.43188163458723328</v>
      </c>
      <c r="K44" s="87">
        <f t="shared" si="13"/>
        <v>0.43822005173355716</v>
      </c>
      <c r="L44" s="88">
        <f t="shared" si="13"/>
        <v>0.45248149031278584</v>
      </c>
      <c r="M44" s="91">
        <f t="shared" si="13"/>
        <v>0.33793723759707595</v>
      </c>
      <c r="N44" s="24"/>
    </row>
    <row r="45" spans="1:14" x14ac:dyDescent="0.2">
      <c r="A45" s="1" t="s">
        <v>4</v>
      </c>
      <c r="B45" s="96"/>
      <c r="C45" s="83">
        <f t="shared" si="10"/>
        <v>0.53533365729687643</v>
      </c>
      <c r="D45" s="93">
        <f t="shared" si="9"/>
        <v>0.48915376094508828</v>
      </c>
      <c r="E45" s="87">
        <f t="shared" ref="E45:M45" si="14">(E31-$B$37-$B$35)/$B$38</f>
        <v>0.52356231116798924</v>
      </c>
      <c r="F45" s="88">
        <f t="shared" si="14"/>
        <v>0.49254934155919033</v>
      </c>
      <c r="G45" s="91">
        <f t="shared" si="14"/>
        <v>0.49413394584577131</v>
      </c>
      <c r="H45" s="87">
        <f t="shared" si="14"/>
        <v>0.53782374974721792</v>
      </c>
      <c r="I45" s="88">
        <f t="shared" si="14"/>
        <v>0.57245867201105904</v>
      </c>
      <c r="J45" s="91">
        <f t="shared" si="14"/>
        <v>0.59577499222789321</v>
      </c>
      <c r="K45" s="87">
        <f t="shared" si="14"/>
        <v>0.26776190490563312</v>
      </c>
      <c r="L45" s="88">
        <f t="shared" si="14"/>
        <v>0.23267423855991165</v>
      </c>
      <c r="M45" s="91">
        <f t="shared" si="14"/>
        <v>0.24580381693443967</v>
      </c>
      <c r="N45" s="24"/>
    </row>
    <row r="46" spans="1:14" x14ac:dyDescent="0.2">
      <c r="A46" s="1" t="s">
        <v>5</v>
      </c>
      <c r="B46" s="97"/>
      <c r="C46" s="83">
        <f t="shared" si="10"/>
        <v>0.69809515473283579</v>
      </c>
      <c r="D46" s="93">
        <f t="shared" si="9"/>
        <v>0.75604639721351119</v>
      </c>
      <c r="E46" s="87">
        <f t="shared" ref="E46:M46" si="15">(E32-$B$37-$B$35)/$B$38</f>
        <v>0.64444498103002301</v>
      </c>
      <c r="F46" s="88">
        <f t="shared" si="15"/>
        <v>0.65168888634010735</v>
      </c>
      <c r="G46" s="91">
        <f t="shared" si="15"/>
        <v>0.6627811163461742</v>
      </c>
      <c r="H46" s="87">
        <f t="shared" si="15"/>
        <v>0.65870641960925169</v>
      </c>
      <c r="I46" s="88">
        <f t="shared" si="15"/>
        <v>0.65598995511797009</v>
      </c>
      <c r="J46" s="91">
        <f t="shared" si="15"/>
        <v>0.66595032491933615</v>
      </c>
      <c r="K46" s="87">
        <f t="shared" si="15"/>
        <v>0.33318342473733303</v>
      </c>
      <c r="L46" s="88">
        <f t="shared" si="15"/>
        <v>0.3399745859655372</v>
      </c>
      <c r="M46" s="91">
        <f t="shared" si="15"/>
        <v>0.36329090618237142</v>
      </c>
      <c r="N46" s="24"/>
    </row>
    <row r="47" spans="1:14" x14ac:dyDescent="0.2">
      <c r="A47" s="1" t="s">
        <v>6</v>
      </c>
      <c r="B47" s="97"/>
      <c r="C47" s="83">
        <f t="shared" si="10"/>
        <v>0.81241303540760557</v>
      </c>
      <c r="D47" s="93">
        <f t="shared" si="9"/>
        <v>0.81309215153042602</v>
      </c>
      <c r="E47" s="87">
        <f t="shared" ref="E47:J47" si="16">(E33-$B$37-$B$35)/$B$38</f>
        <v>0.23991814386999608</v>
      </c>
      <c r="F47" s="88">
        <f t="shared" si="16"/>
        <v>0.2263358214135878</v>
      </c>
      <c r="G47" s="91">
        <f t="shared" si="16"/>
        <v>0.26413995225059084</v>
      </c>
      <c r="H47" s="87">
        <f t="shared" si="16"/>
        <v>0.25010488571230233</v>
      </c>
      <c r="I47" s="88">
        <f t="shared" si="16"/>
        <v>0.22792042570016871</v>
      </c>
      <c r="J47" s="91">
        <f t="shared" si="16"/>
        <v>0.26753553286469295</v>
      </c>
      <c r="K47" s="140">
        <f t="shared" ref="K47:M48" si="17">(K33-$B$37-$B$35)/$B$38</f>
        <v>0.32842961187759012</v>
      </c>
      <c r="L47" s="141">
        <f t="shared" si="17"/>
        <v>0.34020095800647737</v>
      </c>
      <c r="M47" s="142">
        <f t="shared" si="17"/>
        <v>0.29560566594127008</v>
      </c>
      <c r="N47" s="24"/>
    </row>
    <row r="48" spans="1:14" x14ac:dyDescent="0.2">
      <c r="A48" s="1" t="s">
        <v>7</v>
      </c>
      <c r="B48" s="98"/>
      <c r="C48" s="85">
        <f t="shared" si="10"/>
        <v>0.86764781339699937</v>
      </c>
      <c r="D48" s="99">
        <f t="shared" si="9"/>
        <v>0.85972479196409446</v>
      </c>
      <c r="E48" s="87">
        <f t="shared" ref="E48:J48" si="18">(E34-$B$37-$B$35)/$B$38</f>
        <v>0.33318342473733303</v>
      </c>
      <c r="F48" s="88">
        <f t="shared" si="18"/>
        <v>0.3399745859655372</v>
      </c>
      <c r="G48" s="91">
        <f t="shared" si="18"/>
        <v>0.36329090618237142</v>
      </c>
      <c r="H48" s="87">
        <f t="shared" si="18"/>
        <v>0.33454165698297389</v>
      </c>
      <c r="I48" s="88">
        <f t="shared" si="18"/>
        <v>0.34925583964408285</v>
      </c>
      <c r="J48" s="91">
        <f t="shared" si="18"/>
        <v>0.35446239658570605</v>
      </c>
      <c r="K48" s="140">
        <f t="shared" si="17"/>
        <v>0.6048298738654988</v>
      </c>
      <c r="L48" s="141">
        <f t="shared" si="17"/>
        <v>0.6614228841005334</v>
      </c>
      <c r="M48" s="142">
        <f t="shared" si="17"/>
        <v>0.59102117936815035</v>
      </c>
      <c r="N48" s="24"/>
    </row>
    <row r="49" spans="1:15" x14ac:dyDescent="0.2">
      <c r="B49" s="24"/>
      <c r="C49" s="24"/>
      <c r="D49" s="24"/>
      <c r="E49" s="38"/>
      <c r="F49" s="33" t="s">
        <v>38</v>
      </c>
      <c r="G49" s="24"/>
      <c r="H49" s="39"/>
      <c r="I49" s="33" t="s">
        <v>39</v>
      </c>
      <c r="J49" s="24"/>
      <c r="K49" s="24"/>
      <c r="L49" s="24"/>
      <c r="M49" s="24"/>
      <c r="N49" s="24"/>
    </row>
    <row r="50" spans="1:15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5" x14ac:dyDescent="0.2">
      <c r="A51" s="1" t="s">
        <v>32</v>
      </c>
      <c r="B51" s="34">
        <v>1</v>
      </c>
      <c r="C51" s="34">
        <v>2</v>
      </c>
      <c r="D51" s="34">
        <v>3</v>
      </c>
      <c r="E51" s="34">
        <v>4</v>
      </c>
      <c r="F51" s="34">
        <v>5</v>
      </c>
      <c r="G51" s="34">
        <v>6</v>
      </c>
      <c r="H51" s="34">
        <v>7</v>
      </c>
      <c r="I51" s="34">
        <v>8</v>
      </c>
      <c r="J51" s="34">
        <v>9</v>
      </c>
      <c r="K51" s="34">
        <v>10</v>
      </c>
      <c r="L51" s="34">
        <v>11</v>
      </c>
      <c r="M51" s="34">
        <v>12</v>
      </c>
      <c r="N51" s="24"/>
    </row>
    <row r="52" spans="1:15" x14ac:dyDescent="0.2">
      <c r="A52" s="1" t="s">
        <v>0</v>
      </c>
      <c r="B52" s="22"/>
      <c r="C52" s="79">
        <f t="shared" ref="C52:D59" si="19">LN(C41/(1-C41))</f>
        <v>-2.9883568285109878</v>
      </c>
      <c r="D52" s="80">
        <f t="shared" si="19"/>
        <v>-2.4976258246458354</v>
      </c>
      <c r="E52" s="81">
        <f t="shared" ref="E52:M52" si="20">LN(E41/(1-E41))</f>
        <v>8.2279155325829557E-3</v>
      </c>
      <c r="F52" s="82">
        <f t="shared" si="20"/>
        <v>-3.2521964432358524E-2</v>
      </c>
      <c r="G52" s="82">
        <f t="shared" si="20"/>
        <v>9.0689397689370746E-2</v>
      </c>
      <c r="H52" s="81">
        <f t="shared" si="20"/>
        <v>0.12883570771275163</v>
      </c>
      <c r="I52" s="82">
        <f t="shared" si="20"/>
        <v>6.2577571846678268E-2</v>
      </c>
      <c r="J52" s="82">
        <f t="shared" si="20"/>
        <v>4.4454715249726065E-2</v>
      </c>
      <c r="K52" s="81">
        <f t="shared" si="20"/>
        <v>0.30670433964289334</v>
      </c>
      <c r="L52" s="82">
        <f t="shared" si="20"/>
        <v>0.30577745506643372</v>
      </c>
      <c r="M52" s="72">
        <f t="shared" si="20"/>
        <v>-0.11595375403522579</v>
      </c>
      <c r="N52" s="24"/>
    </row>
    <row r="53" spans="1:15" x14ac:dyDescent="0.2">
      <c r="A53" s="1" t="s">
        <v>1</v>
      </c>
      <c r="B53" s="25"/>
      <c r="C53" s="83">
        <f t="shared" si="19"/>
        <v>-1.7829731491823806</v>
      </c>
      <c r="D53" s="84">
        <f t="shared" si="19"/>
        <v>-1.6870780717160094</v>
      </c>
      <c r="E53" s="81">
        <f t="shared" ref="E53:M53" si="21">LN(E42/(1-E42))</f>
        <v>0.9246004251012655</v>
      </c>
      <c r="F53" s="82">
        <f t="shared" si="21"/>
        <v>0.8815824505579315</v>
      </c>
      <c r="G53" s="82">
        <f t="shared" si="21"/>
        <v>0.84792890719113645</v>
      </c>
      <c r="H53" s="81">
        <f t="shared" si="21"/>
        <v>0.85116570838677985</v>
      </c>
      <c r="I53" s="82">
        <f t="shared" si="21"/>
        <v>0.84577336799854719</v>
      </c>
      <c r="J53" s="82">
        <f t="shared" si="21"/>
        <v>0.61651342120352193</v>
      </c>
      <c r="K53" s="81">
        <f t="shared" si="21"/>
        <v>0.47418938858416559</v>
      </c>
      <c r="L53" s="82">
        <f t="shared" si="21"/>
        <v>0.65451552600467344</v>
      </c>
      <c r="M53" s="72">
        <f t="shared" si="21"/>
        <v>0.45413129038619549</v>
      </c>
      <c r="N53" s="24"/>
    </row>
    <row r="54" spans="1:15" x14ac:dyDescent="0.2">
      <c r="A54" s="1" t="s">
        <v>2</v>
      </c>
      <c r="B54" s="27"/>
      <c r="C54" s="83">
        <f t="shared" si="19"/>
        <v>-1.0362395234778914</v>
      </c>
      <c r="D54" s="84">
        <f t="shared" si="19"/>
        <v>-1.1643332908391075</v>
      </c>
      <c r="E54" s="81">
        <f t="shared" ref="E54:M54" si="22">LN(E43/(1-E43))</f>
        <v>-1.0060075564904281</v>
      </c>
      <c r="F54" s="82">
        <f t="shared" si="22"/>
        <v>-1.1932720752447401</v>
      </c>
      <c r="G54" s="82">
        <f t="shared" si="22"/>
        <v>-1.1211187982766808</v>
      </c>
      <c r="H54" s="81">
        <f t="shared" si="22"/>
        <v>-1.0468061275522877</v>
      </c>
      <c r="I54" s="82">
        <f t="shared" si="22"/>
        <v>-1.0036996456411715</v>
      </c>
      <c r="J54" s="82">
        <f t="shared" si="22"/>
        <v>-1.0210698024536078</v>
      </c>
      <c r="K54" s="81">
        <f t="shared" si="22"/>
        <v>-1.2962853673113033</v>
      </c>
      <c r="L54" s="82">
        <f t="shared" si="22"/>
        <v>-1.0175844647625079</v>
      </c>
      <c r="M54" s="72">
        <f t="shared" si="22"/>
        <v>-1.1260092642572421</v>
      </c>
      <c r="N54" s="24"/>
    </row>
    <row r="55" spans="1:15" x14ac:dyDescent="0.2">
      <c r="A55" s="1" t="s">
        <v>3</v>
      </c>
      <c r="B55" s="28"/>
      <c r="C55" s="83">
        <f t="shared" si="19"/>
        <v>-0.52216643760345671</v>
      </c>
      <c r="D55" s="84">
        <f t="shared" si="19"/>
        <v>-0.37083636266960163</v>
      </c>
      <c r="E55" s="81">
        <f t="shared" ref="E55:M55" si="23">LN(E44/(1-E44))</f>
        <v>-0.41884164195243917</v>
      </c>
      <c r="F55" s="82">
        <f t="shared" si="23"/>
        <v>-0.59256299366038101</v>
      </c>
      <c r="G55" s="82">
        <f t="shared" si="23"/>
        <v>-0.43589613456305903</v>
      </c>
      <c r="H55" s="81">
        <f t="shared" si="23"/>
        <v>-0.41222564902557879</v>
      </c>
      <c r="I55" s="82">
        <f t="shared" si="23"/>
        <v>-0.44920389869874344</v>
      </c>
      <c r="J55" s="82">
        <f t="shared" si="23"/>
        <v>-0.27417823013236042</v>
      </c>
      <c r="K55" s="81">
        <f t="shared" si="23"/>
        <v>-0.24838903665683174</v>
      </c>
      <c r="L55" s="82">
        <f t="shared" si="23"/>
        <v>-0.19064941184984591</v>
      </c>
      <c r="M55" s="72">
        <f t="shared" si="23"/>
        <v>-0.67250016803992718</v>
      </c>
      <c r="N55" s="24"/>
    </row>
    <row r="56" spans="1:15" x14ac:dyDescent="0.2">
      <c r="A56" s="1" t="s">
        <v>4</v>
      </c>
      <c r="B56" s="29"/>
      <c r="C56" s="83">
        <f t="shared" si="19"/>
        <v>0.14157060554415593</v>
      </c>
      <c r="D56" s="84">
        <f t="shared" si="19"/>
        <v>-4.3391763268796346E-2</v>
      </c>
      <c r="E56" s="81">
        <f t="shared" ref="E56:M56" si="24">LN(E45/(1-E45))</f>
        <v>9.4319105156366129E-2</v>
      </c>
      <c r="F56" s="82">
        <f t="shared" si="24"/>
        <v>-2.9804839941280917E-2</v>
      </c>
      <c r="G56" s="82">
        <f t="shared" si="24"/>
        <v>-2.3465293262590239E-2</v>
      </c>
      <c r="H56" s="81">
        <f t="shared" si="24"/>
        <v>0.1515845914029334</v>
      </c>
      <c r="I56" s="82">
        <f t="shared" si="24"/>
        <v>0.29188958683313992</v>
      </c>
      <c r="J56" s="82">
        <f t="shared" si="24"/>
        <v>0.38789139311099724</v>
      </c>
      <c r="K56" s="81">
        <f t="shared" si="24"/>
        <v>-1.0060075564904281</v>
      </c>
      <c r="L56" s="82">
        <f t="shared" si="24"/>
        <v>-1.1932720752447401</v>
      </c>
      <c r="M56" s="72">
        <f t="shared" si="24"/>
        <v>-1.1211187982766808</v>
      </c>
      <c r="N56" s="24"/>
    </row>
    <row r="57" spans="1:15" x14ac:dyDescent="0.2">
      <c r="A57" s="1" t="s">
        <v>5</v>
      </c>
      <c r="B57" s="30"/>
      <c r="C57" s="83">
        <f t="shared" si="19"/>
        <v>0.83824353247379757</v>
      </c>
      <c r="D57" s="84">
        <f t="shared" si="19"/>
        <v>1.131124691574364</v>
      </c>
      <c r="E57" s="81">
        <f t="shared" ref="E57:M57" si="25">LN(E46/(1-E46))</f>
        <v>0.59470944952721894</v>
      </c>
      <c r="F57" s="82">
        <f t="shared" si="25"/>
        <v>0.62647119469563128</v>
      </c>
      <c r="G57" s="82">
        <f t="shared" si="25"/>
        <v>0.67571256851403549</v>
      </c>
      <c r="H57" s="81">
        <f t="shared" si="25"/>
        <v>0.65753489502632489</v>
      </c>
      <c r="I57" s="82">
        <f t="shared" si="25"/>
        <v>0.64547461932114802</v>
      </c>
      <c r="J57" s="82">
        <f t="shared" si="25"/>
        <v>0.68992537084618255</v>
      </c>
      <c r="K57" s="81">
        <f t="shared" si="25"/>
        <v>-0.69382184512104728</v>
      </c>
      <c r="L57" s="82">
        <f t="shared" si="25"/>
        <v>-0.66340747273563816</v>
      </c>
      <c r="M57" s="72">
        <f t="shared" si="25"/>
        <v>-0.56110896189480397</v>
      </c>
      <c r="N57" s="24"/>
    </row>
    <row r="58" spans="1:15" x14ac:dyDescent="0.2">
      <c r="A58" s="1" t="s">
        <v>6</v>
      </c>
      <c r="B58" s="30"/>
      <c r="C58" s="83">
        <f t="shared" si="19"/>
        <v>1.4657663260881764</v>
      </c>
      <c r="D58" s="84">
        <f t="shared" si="19"/>
        <v>1.4702287441789088</v>
      </c>
      <c r="E58" s="81">
        <f t="shared" ref="E58:M58" si="26">LN(E47/(1-E47))</f>
        <v>-1.1531283349577857</v>
      </c>
      <c r="F58" s="82">
        <f t="shared" si="26"/>
        <v>-1.2291180698212099</v>
      </c>
      <c r="G58" s="82">
        <f t="shared" si="26"/>
        <v>-1.0245608632906724</v>
      </c>
      <c r="H58" s="81">
        <f t="shared" si="26"/>
        <v>-1.0980529764064011</v>
      </c>
      <c r="I58" s="82">
        <f t="shared" si="26"/>
        <v>-1.2200910622815095</v>
      </c>
      <c r="J58" s="82">
        <f t="shared" si="26"/>
        <v>-1.0071624400307639</v>
      </c>
      <c r="K58" s="137">
        <f t="shared" si="26"/>
        <v>-0.71529628902813402</v>
      </c>
      <c r="L58" s="138">
        <f t="shared" si="26"/>
        <v>-0.6623988108610418</v>
      </c>
      <c r="M58" s="139">
        <f t="shared" si="26"/>
        <v>-0.86831197646193359</v>
      </c>
      <c r="N58" s="24"/>
    </row>
    <row r="59" spans="1:15" x14ac:dyDescent="0.2">
      <c r="A59" s="1" t="s">
        <v>7</v>
      </c>
      <c r="B59" s="31"/>
      <c r="C59" s="85">
        <f t="shared" si="19"/>
        <v>1.8803194374850445</v>
      </c>
      <c r="D59" s="86">
        <f t="shared" si="19"/>
        <v>1.8130060639960199</v>
      </c>
      <c r="E59" s="87">
        <f t="shared" ref="E59:M59" si="27">LN(E48/(1-E48))</f>
        <v>-0.69382184512104728</v>
      </c>
      <c r="F59" s="88">
        <f t="shared" si="27"/>
        <v>-0.66340747273563816</v>
      </c>
      <c r="G59" s="88">
        <f t="shared" si="27"/>
        <v>-0.56110896189480397</v>
      </c>
      <c r="H59" s="87">
        <f t="shared" si="27"/>
        <v>-0.68771463396968868</v>
      </c>
      <c r="I59" s="88">
        <f t="shared" si="27"/>
        <v>-0.6223118515965107</v>
      </c>
      <c r="J59" s="88">
        <f t="shared" si="27"/>
        <v>-0.59948119746391537</v>
      </c>
      <c r="K59" s="140">
        <f t="shared" si="27"/>
        <v>0.42563084701274434</v>
      </c>
      <c r="L59" s="141">
        <f t="shared" si="27"/>
        <v>0.66964151648780867</v>
      </c>
      <c r="M59" s="142">
        <f t="shared" si="27"/>
        <v>0.36818848185252923</v>
      </c>
      <c r="N59" s="24"/>
      <c r="O59" s="2" t="s">
        <v>86</v>
      </c>
    </row>
    <row r="60" spans="1:15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1"/>
    </row>
    <row r="61" spans="1:15" x14ac:dyDescent="0.2">
      <c r="A61" s="1" t="s">
        <v>52</v>
      </c>
      <c r="B61" s="34">
        <v>1</v>
      </c>
      <c r="C61" s="34">
        <v>2</v>
      </c>
      <c r="D61" s="34">
        <v>3</v>
      </c>
      <c r="E61" s="34">
        <v>4</v>
      </c>
      <c r="F61" s="34">
        <v>5</v>
      </c>
      <c r="G61" s="34">
        <v>6</v>
      </c>
      <c r="H61" s="34">
        <v>7</v>
      </c>
      <c r="I61" s="34">
        <v>8</v>
      </c>
      <c r="J61" s="34">
        <v>9</v>
      </c>
      <c r="K61" s="34">
        <v>10</v>
      </c>
      <c r="L61" s="34">
        <v>11</v>
      </c>
      <c r="M61" s="34">
        <v>12</v>
      </c>
      <c r="N61" s="24"/>
    </row>
    <row r="62" spans="1:15" x14ac:dyDescent="0.2">
      <c r="A62" s="1" t="s">
        <v>0</v>
      </c>
      <c r="B62" s="22"/>
      <c r="C62" s="23"/>
      <c r="D62" s="35"/>
      <c r="E62" s="68">
        <f>EXP((E52-$C$81)/$C$82)*F6</f>
        <v>2.9759837402813711</v>
      </c>
      <c r="F62" s="77">
        <f>EXP((F52-$C$81)/$C$82)*F6</f>
        <v>3.1878369449995958</v>
      </c>
      <c r="G62" s="78">
        <f>EXP((G52-$C$81)/$C$82)*F6</f>
        <v>2.5893730159333468</v>
      </c>
      <c r="H62" s="68">
        <f>EXP((H52-$C$81)/$C$82)*I6</f>
        <v>2.4279359526752087</v>
      </c>
      <c r="I62" s="77">
        <f>EXP((I52-$C$81)/$C$82)*I6</f>
        <v>2.7151745007301233</v>
      </c>
      <c r="J62" s="78">
        <f>EXP((J52-$C$81)/$C$82)*I6</f>
        <v>2.7994967618095794</v>
      </c>
      <c r="K62" s="68">
        <f>EXP((K52-$C$81)/$C$82)*L6</f>
        <v>1.7983635321677225</v>
      </c>
      <c r="L62" s="77">
        <f>EXP((L52-$C$81)/$C$82)*L6</f>
        <v>1.8011786893567237</v>
      </c>
      <c r="M62" s="78">
        <f>EXP((M52-$C$81)/$C$82)*L6</f>
        <v>3.6698065631588084</v>
      </c>
      <c r="N62" s="24"/>
    </row>
    <row r="63" spans="1:15" x14ac:dyDescent="0.2">
      <c r="A63" s="1" t="s">
        <v>1</v>
      </c>
      <c r="B63" s="25"/>
      <c r="C63" s="26"/>
      <c r="D63" s="36"/>
      <c r="E63" s="68">
        <f t="shared" ref="E63:E69" si="28">EXP((E53-$C$81)/$C$82)*F7</f>
        <v>0.63390193330295341</v>
      </c>
      <c r="F63" s="77">
        <f t="shared" ref="F63:F69" si="29">EXP((F53-$C$81)/$C$82)*F7</f>
        <v>0.68163189842994198</v>
      </c>
      <c r="G63" s="78">
        <f t="shared" ref="G63:G69" si="30">EXP((G53-$C$81)/$C$82)*F7</f>
        <v>0.72146381441029361</v>
      </c>
      <c r="H63" s="68">
        <f t="shared" ref="H63:H69" si="31">EXP((H53-$C$81)/$C$82)*I7</f>
        <v>0.71753370354818635</v>
      </c>
      <c r="I63" s="77">
        <f t="shared" ref="I63:I69" si="32">EXP((I53-$C$81)/$C$82)*I7</f>
        <v>0.724092995010302</v>
      </c>
      <c r="J63" s="78">
        <f t="shared" ref="J63:J69" si="33">EXP((J53-$C$81)/$C$82)*I7</f>
        <v>1.0661510213050627</v>
      </c>
      <c r="K63" s="68">
        <f t="shared" ref="K63:K69" si="34">EXP((K53-$C$81)/$C$82)*L7</f>
        <v>1.3555884680104131</v>
      </c>
      <c r="L63" s="77">
        <f t="shared" ref="L63:L69" si="35">EXP((L53-$C$81)/$C$82)*L7</f>
        <v>0.99992407150082541</v>
      </c>
      <c r="M63" s="78">
        <f t="shared" ref="M63:M69" si="36">EXP((M53-$C$81)/$C$82)*L7</f>
        <v>1.4022596111075591</v>
      </c>
      <c r="N63" s="24"/>
    </row>
    <row r="64" spans="1:15" x14ac:dyDescent="0.2">
      <c r="A64" s="1" t="s">
        <v>2</v>
      </c>
      <c r="B64" s="27"/>
      <c r="C64" s="26"/>
      <c r="D64" s="36"/>
      <c r="E64" s="68">
        <f t="shared" si="28"/>
        <v>16.480208321131499</v>
      </c>
      <c r="F64" s="77">
        <f t="shared" si="29"/>
        <v>22.605216561447186</v>
      </c>
      <c r="G64" s="78">
        <f t="shared" si="30"/>
        <v>20.013710292722685</v>
      </c>
      <c r="H64" s="68">
        <f t="shared" si="31"/>
        <v>17.654845782774583</v>
      </c>
      <c r="I64" s="77">
        <f t="shared" si="32"/>
        <v>16.416146973021174</v>
      </c>
      <c r="J64" s="78">
        <f t="shared" si="33"/>
        <v>16.904479452734396</v>
      </c>
      <c r="K64" s="68">
        <f t="shared" si="34"/>
        <v>26.897196062576239</v>
      </c>
      <c r="L64" s="77">
        <f t="shared" si="35"/>
        <v>16.805343794024346</v>
      </c>
      <c r="M64" s="78">
        <f t="shared" si="36"/>
        <v>20.179566220651282</v>
      </c>
      <c r="N64" s="24"/>
    </row>
    <row r="65" spans="1:14" x14ac:dyDescent="0.2">
      <c r="A65" s="1" t="s">
        <v>3</v>
      </c>
      <c r="B65" s="28"/>
      <c r="C65" s="26"/>
      <c r="D65" s="36"/>
      <c r="E65" s="68">
        <f t="shared" si="28"/>
        <v>6.1182806879433453</v>
      </c>
      <c r="F65" s="77">
        <f t="shared" si="29"/>
        <v>8.2025634538227177</v>
      </c>
      <c r="G65" s="78">
        <f t="shared" si="30"/>
        <v>6.2969264036722334</v>
      </c>
      <c r="H65" s="68">
        <f t="shared" si="31"/>
        <v>6.0503506176484843</v>
      </c>
      <c r="I65" s="77">
        <f t="shared" si="32"/>
        <v>6.4399406389701062</v>
      </c>
      <c r="J65" s="78">
        <f t="shared" si="33"/>
        <v>4.7929812517760126</v>
      </c>
      <c r="K65" s="68">
        <f t="shared" si="34"/>
        <v>4.5888605120337633</v>
      </c>
      <c r="L65" s="77">
        <f t="shared" si="35"/>
        <v>4.1628191568629855</v>
      </c>
      <c r="M65" s="78">
        <f t="shared" si="36"/>
        <v>9.3871870617983202</v>
      </c>
      <c r="N65" s="24"/>
    </row>
    <row r="66" spans="1:14" x14ac:dyDescent="0.2">
      <c r="A66" s="1" t="s">
        <v>4</v>
      </c>
      <c r="B66" s="29"/>
      <c r="C66" s="26"/>
      <c r="D66" s="36"/>
      <c r="E66" s="68">
        <f t="shared" si="28"/>
        <v>2.5735606584833239</v>
      </c>
      <c r="F66" s="77">
        <f t="shared" si="29"/>
        <v>3.1732531639932535</v>
      </c>
      <c r="G66" s="78">
        <f t="shared" si="30"/>
        <v>3.1394854485610879</v>
      </c>
      <c r="H66" s="68">
        <f t="shared" si="31"/>
        <v>2.3364935824293696</v>
      </c>
      <c r="I66" s="77">
        <f t="shared" si="32"/>
        <v>1.8438908297178545</v>
      </c>
      <c r="J66" s="78">
        <f t="shared" si="33"/>
        <v>1.5681065848046174</v>
      </c>
      <c r="K66" s="68">
        <f t="shared" si="34"/>
        <v>16.480208321131499</v>
      </c>
      <c r="L66" s="77">
        <f t="shared" si="35"/>
        <v>22.605216561447186</v>
      </c>
      <c r="M66" s="78">
        <f t="shared" si="36"/>
        <v>20.013710292722685</v>
      </c>
      <c r="N66" s="24"/>
    </row>
    <row r="67" spans="1:14" x14ac:dyDescent="0.2">
      <c r="A67" s="1" t="s">
        <v>5</v>
      </c>
      <c r="B67" s="30"/>
      <c r="C67" s="26"/>
      <c r="D67" s="36"/>
      <c r="E67" s="68">
        <f t="shared" si="28"/>
        <v>1.1061113172984398</v>
      </c>
      <c r="F67" s="77">
        <f t="shared" si="29"/>
        <v>1.0483847264504047</v>
      </c>
      <c r="G67" s="78">
        <f t="shared" si="30"/>
        <v>0.96478764342982581</v>
      </c>
      <c r="H67" s="68">
        <f t="shared" si="31"/>
        <v>0.99484204356522721</v>
      </c>
      <c r="I67" s="77">
        <f t="shared" si="32"/>
        <v>1.0152969807732786</v>
      </c>
      <c r="J67" s="78">
        <f t="shared" si="33"/>
        <v>0.94192252840306323</v>
      </c>
      <c r="K67" s="68">
        <f t="shared" si="34"/>
        <v>9.7311038572544426</v>
      </c>
      <c r="L67" s="77">
        <f t="shared" si="35"/>
        <v>9.2442449599929279</v>
      </c>
      <c r="M67" s="78">
        <f t="shared" si="36"/>
        <v>7.7785199678600918</v>
      </c>
      <c r="N67" s="24"/>
    </row>
    <row r="68" spans="1:14" x14ac:dyDescent="0.2">
      <c r="A68" s="1" t="s">
        <v>6</v>
      </c>
      <c r="B68" s="30"/>
      <c r="C68" s="26"/>
      <c r="D68" s="36"/>
      <c r="E68" s="68">
        <f t="shared" si="28"/>
        <v>21.12454510674052</v>
      </c>
      <c r="F68" s="77">
        <f t="shared" si="29"/>
        <v>24.014865844918827</v>
      </c>
      <c r="G68" s="78">
        <f t="shared" si="30"/>
        <v>17.004364148379306</v>
      </c>
      <c r="H68" s="68">
        <f t="shared" si="31"/>
        <v>19.249643531126683</v>
      </c>
      <c r="I68" s="77">
        <f t="shared" si="32"/>
        <v>23.651804482397161</v>
      </c>
      <c r="J68" s="78">
        <f t="shared" si="33"/>
        <v>16.512358542694567</v>
      </c>
      <c r="K68" s="68">
        <f t="shared" si="34"/>
        <v>10.090221634055945</v>
      </c>
      <c r="L68" s="77">
        <f t="shared" si="35"/>
        <v>9.2285229783179776</v>
      </c>
      <c r="M68" s="78">
        <f t="shared" si="36"/>
        <v>13.063084826511252</v>
      </c>
      <c r="N68" s="24"/>
    </row>
    <row r="69" spans="1:14" x14ac:dyDescent="0.2">
      <c r="A69" s="1" t="s">
        <v>7</v>
      </c>
      <c r="B69" s="31"/>
      <c r="C69" s="32"/>
      <c r="D69" s="37"/>
      <c r="E69" s="68">
        <f t="shared" si="28"/>
        <v>9.7311038572544426</v>
      </c>
      <c r="F69" s="77">
        <f t="shared" si="29"/>
        <v>9.2442449599929279</v>
      </c>
      <c r="G69" s="78">
        <f t="shared" si="30"/>
        <v>7.7785199678600918</v>
      </c>
      <c r="H69" s="68">
        <f t="shared" si="31"/>
        <v>9.6313272374314476</v>
      </c>
      <c r="I69" s="77">
        <f t="shared" si="32"/>
        <v>8.624868978120368</v>
      </c>
      <c r="J69" s="78">
        <f t="shared" si="33"/>
        <v>8.2988887593732752</v>
      </c>
      <c r="K69" s="68">
        <f t="shared" si="34"/>
        <v>1.4713512794316717</v>
      </c>
      <c r="L69" s="77">
        <f t="shared" si="35"/>
        <v>0.97472296953882542</v>
      </c>
      <c r="M69" s="78">
        <f t="shared" si="36"/>
        <v>1.6211224573106879</v>
      </c>
      <c r="N69" s="24"/>
    </row>
    <row r="70" spans="1:14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3.5" customHeight="1" x14ac:dyDescent="0.2">
      <c r="A71" s="1" t="s">
        <v>47</v>
      </c>
      <c r="B71" s="40" t="s">
        <v>48</v>
      </c>
      <c r="C71" s="40" t="s">
        <v>23</v>
      </c>
      <c r="D71" s="40" t="s">
        <v>24</v>
      </c>
      <c r="E71" s="40" t="s">
        <v>26</v>
      </c>
      <c r="F71" s="41" t="s">
        <v>40</v>
      </c>
      <c r="G71" s="42" t="str">
        <f>INDEX(AF202:AF298,B1)</f>
        <v>12(13)DiHOME</v>
      </c>
      <c r="H71" s="40" t="str">
        <f>INDEX(AE202:AE298,B1)</f>
        <v>ng/mL</v>
      </c>
      <c r="I71" s="41" t="s">
        <v>34</v>
      </c>
      <c r="J71" s="40" t="s">
        <v>11</v>
      </c>
      <c r="K71" s="40" t="s">
        <v>51</v>
      </c>
      <c r="L71" s="40" t="s">
        <v>27</v>
      </c>
      <c r="M71" s="41" t="s">
        <v>33</v>
      </c>
      <c r="N71" s="24"/>
    </row>
    <row r="72" spans="1:14" ht="13.5" customHeight="1" x14ac:dyDescent="0.2">
      <c r="A72" s="1" t="s">
        <v>15</v>
      </c>
      <c r="B72" s="150">
        <f>INDEX(AD202:AD298,B1)</f>
        <v>100</v>
      </c>
      <c r="C72" s="71">
        <f t="shared" ref="C72:C79" si="37">AVERAGE(C27:D27)-$B$37-$B$35</f>
        <v>2.7383999999999999E-2</v>
      </c>
      <c r="D72" s="71">
        <f t="shared" ref="D72:D79" si="38">C72/$B$38</f>
        <v>6.198971969104744E-2</v>
      </c>
      <c r="E72" s="72">
        <f t="shared" ref="E72:E79" si="39">LN(D72/(1-D72))</f>
        <v>-2.7167923489016759</v>
      </c>
      <c r="F72" s="149">
        <f t="shared" ref="F72:F79" si="40">EXP((E72-$C$81)/$C$82)</f>
        <v>147.83086946551489</v>
      </c>
      <c r="G72" s="44" t="str">
        <f t="shared" ref="G72:G79" si="41">T(E6)</f>
        <v>Smpl1</v>
      </c>
      <c r="H72" s="45">
        <f t="shared" ref="H72:H79" si="42">AVERAGE(E62:G62)</f>
        <v>2.9177312337381047</v>
      </c>
      <c r="I72" s="46">
        <f t="shared" ref="I72:I79" si="43">AVERAGE(E41:G41)*100</f>
        <v>50.552800523975826</v>
      </c>
      <c r="J72" s="47" t="str">
        <f>F6</f>
        <v>2</v>
      </c>
      <c r="K72" s="46">
        <f>STDEV(E62:G62)</f>
        <v>0.30345474866490896</v>
      </c>
      <c r="L72" s="68">
        <f>(K72/H72)*100</f>
        <v>10.400366735497167</v>
      </c>
      <c r="M72" s="46">
        <f>K72/SQRT(3)</f>
        <v>0.17519968082855542</v>
      </c>
      <c r="N72" s="24"/>
    </row>
    <row r="73" spans="1:14" ht="13.5" customHeight="1" x14ac:dyDescent="0.2">
      <c r="A73" s="1" t="s">
        <v>16</v>
      </c>
      <c r="B73" s="48">
        <f t="shared" ref="B73:B79" si="44">B72/INDEX($AI$202:$AI$298,$B$1)</f>
        <v>33.333333333333336</v>
      </c>
      <c r="C73" s="73">
        <f t="shared" si="37"/>
        <v>6.6283999999999996E-2</v>
      </c>
      <c r="D73" s="73">
        <f t="shared" si="38"/>
        <v>0.1500484436167612</v>
      </c>
      <c r="E73" s="74">
        <f t="shared" si="39"/>
        <v>-1.7342211559681209</v>
      </c>
      <c r="F73" s="50">
        <f t="shared" si="40"/>
        <v>28.1604574857015</v>
      </c>
      <c r="G73" s="44" t="str">
        <f t="shared" si="41"/>
        <v>Smpl2</v>
      </c>
      <c r="H73" s="45">
        <f t="shared" si="42"/>
        <v>0.678999215381063</v>
      </c>
      <c r="I73" s="46">
        <f t="shared" si="43"/>
        <v>70.775369514628167</v>
      </c>
      <c r="J73" s="47" t="str">
        <f t="shared" ref="J73:J79" si="45">F7</f>
        <v>2</v>
      </c>
      <c r="K73" s="46">
        <f t="shared" ref="K73:K79" si="46">STDEV(E63:G63)</f>
        <v>4.3840267115870614E-2</v>
      </c>
      <c r="L73" s="68">
        <f t="shared" ref="L73:L91" si="47">(K73/H73)*100</f>
        <v>6.45660055605026</v>
      </c>
      <c r="M73" s="46">
        <f t="shared" ref="M73:M93" si="48">K73/SQRT(3)</f>
        <v>2.5311190020693E-2</v>
      </c>
      <c r="N73" s="24"/>
    </row>
    <row r="74" spans="1:14" ht="13.5" customHeight="1" x14ac:dyDescent="0.2">
      <c r="A74" s="1" t="s">
        <v>17</v>
      </c>
      <c r="B74" s="48">
        <f t="shared" si="44"/>
        <v>11.111111111111112</v>
      </c>
      <c r="C74" s="73">
        <f t="shared" si="37"/>
        <v>0.110384</v>
      </c>
      <c r="D74" s="73">
        <f t="shared" si="38"/>
        <v>0.24987851367136213</v>
      </c>
      <c r="E74" s="74">
        <f t="shared" si="39"/>
        <v>-1.0992603207462368</v>
      </c>
      <c r="F74" s="50">
        <f t="shared" si="40"/>
        <v>9.6444520303749446</v>
      </c>
      <c r="G74" s="44" t="str">
        <f t="shared" si="41"/>
        <v>Smpl3</v>
      </c>
      <c r="H74" s="45">
        <f t="shared" si="42"/>
        <v>19.699711725100457</v>
      </c>
      <c r="I74" s="46">
        <f t="shared" si="43"/>
        <v>24.874665346666148</v>
      </c>
      <c r="J74" s="47" t="str">
        <f t="shared" si="45"/>
        <v>2</v>
      </c>
      <c r="K74" s="46">
        <f t="shared" si="46"/>
        <v>3.0745532702061587</v>
      </c>
      <c r="L74" s="68">
        <f t="shared" si="47"/>
        <v>15.60709777437355</v>
      </c>
      <c r="M74" s="46">
        <f t="shared" si="48"/>
        <v>1.77509415819137</v>
      </c>
      <c r="N74" s="24"/>
    </row>
    <row r="75" spans="1:14" ht="13.5" customHeight="1" x14ac:dyDescent="0.2">
      <c r="A75" s="1" t="s">
        <v>18</v>
      </c>
      <c r="B75" s="48">
        <f t="shared" si="44"/>
        <v>3.7037037037037042</v>
      </c>
      <c r="C75" s="73">
        <f t="shared" si="37"/>
        <v>0.172434</v>
      </c>
      <c r="D75" s="73">
        <f t="shared" si="38"/>
        <v>0.39034236507471792</v>
      </c>
      <c r="E75" s="74">
        <f t="shared" si="39"/>
        <v>-0.44587333218776692</v>
      </c>
      <c r="F75" s="50">
        <f t="shared" si="40"/>
        <v>3.2019231177592213</v>
      </c>
      <c r="G75" s="44" t="str">
        <f t="shared" si="41"/>
        <v>Smpl4</v>
      </c>
      <c r="H75" s="45">
        <f t="shared" si="42"/>
        <v>6.8725901818127655</v>
      </c>
      <c r="I75" s="46">
        <f t="shared" si="43"/>
        <v>38.185341353946285</v>
      </c>
      <c r="J75" s="47" t="str">
        <f t="shared" si="45"/>
        <v>2</v>
      </c>
      <c r="K75" s="46">
        <f t="shared" si="46"/>
        <v>1.155248999624193</v>
      </c>
      <c r="L75" s="68">
        <f t="shared" si="47"/>
        <v>16.809513866858797</v>
      </c>
      <c r="M75" s="46">
        <f t="shared" si="48"/>
        <v>0.66698332091407375</v>
      </c>
      <c r="N75" s="24"/>
    </row>
    <row r="76" spans="1:14" ht="13.5" customHeight="1" x14ac:dyDescent="0.2">
      <c r="A76" s="1" t="s">
        <v>19</v>
      </c>
      <c r="B76" s="48">
        <f t="shared" si="44"/>
        <v>1.2345679012345681</v>
      </c>
      <c r="C76" s="73">
        <f t="shared" si="37"/>
        <v>0.22628400000000001</v>
      </c>
      <c r="D76" s="73">
        <f t="shared" si="38"/>
        <v>0.51224370912098238</v>
      </c>
      <c r="E76" s="74">
        <f t="shared" si="39"/>
        <v>4.8984628994010369E-2</v>
      </c>
      <c r="F76" s="50">
        <f t="shared" si="40"/>
        <v>1.3890887839193264</v>
      </c>
      <c r="G76" s="44" t="str">
        <f t="shared" si="41"/>
        <v>Smpl5</v>
      </c>
      <c r="H76" s="45">
        <f t="shared" si="42"/>
        <v>2.9620997570125547</v>
      </c>
      <c r="I76" s="46">
        <f t="shared" si="43"/>
        <v>50.341519952431703</v>
      </c>
      <c r="J76" s="47" t="str">
        <f t="shared" si="45"/>
        <v>2</v>
      </c>
      <c r="K76" s="46">
        <f t="shared" si="46"/>
        <v>0.33690805565585341</v>
      </c>
      <c r="L76" s="68">
        <f t="shared" si="47"/>
        <v>11.373960477132758</v>
      </c>
      <c r="M76" s="46">
        <f t="shared" si="48"/>
        <v>0.19451395662506041</v>
      </c>
      <c r="N76" s="24"/>
    </row>
    <row r="77" spans="1:14" ht="13.5" customHeight="1" x14ac:dyDescent="0.2">
      <c r="A77" s="1" t="s">
        <v>20</v>
      </c>
      <c r="B77" s="48">
        <f t="shared" si="44"/>
        <v>0.41152263374485604</v>
      </c>
      <c r="C77" s="73">
        <f t="shared" si="37"/>
        <v>0.32118399999999997</v>
      </c>
      <c r="D77" s="73">
        <f t="shared" si="38"/>
        <v>0.72707077597317338</v>
      </c>
      <c r="E77" s="74">
        <f t="shared" si="39"/>
        <v>0.97981131734144711</v>
      </c>
      <c r="F77" s="50">
        <f t="shared" si="40"/>
        <v>0.28875404319283426</v>
      </c>
      <c r="G77" s="44" t="str">
        <f t="shared" si="41"/>
        <v>Smpl6</v>
      </c>
      <c r="H77" s="45">
        <f t="shared" si="42"/>
        <v>1.0397612290595568</v>
      </c>
      <c r="I77" s="46">
        <f t="shared" si="43"/>
        <v>65.297166123876821</v>
      </c>
      <c r="J77" s="47" t="str">
        <f t="shared" si="45"/>
        <v>2</v>
      </c>
      <c r="K77" s="46">
        <f t="shared" si="46"/>
        <v>7.1055391979553975E-2</v>
      </c>
      <c r="L77" s="68">
        <f t="shared" si="47"/>
        <v>6.8338181876450754</v>
      </c>
      <c r="M77" s="46">
        <f t="shared" si="48"/>
        <v>4.1023849686769864E-2</v>
      </c>
      <c r="N77" s="24"/>
    </row>
    <row r="78" spans="1:14" ht="13.5" customHeight="1" x14ac:dyDescent="0.2">
      <c r="A78" s="1" t="s">
        <v>21</v>
      </c>
      <c r="B78" s="48">
        <f t="shared" si="44"/>
        <v>0.13717421124828535</v>
      </c>
      <c r="C78" s="73">
        <f t="shared" si="37"/>
        <v>0.35903400000000002</v>
      </c>
      <c r="D78" s="73">
        <f t="shared" si="38"/>
        <v>0.81275259346901585</v>
      </c>
      <c r="E78" s="74">
        <f t="shared" si="39"/>
        <v>1.467995978159357</v>
      </c>
      <c r="F78" s="50">
        <f t="shared" si="40"/>
        <v>0.12668874499676583</v>
      </c>
      <c r="G78" s="44" t="str">
        <f t="shared" si="41"/>
        <v>Smpl7</v>
      </c>
      <c r="H78" s="45">
        <f t="shared" si="42"/>
        <v>20.714591700012885</v>
      </c>
      <c r="I78" s="46">
        <f t="shared" si="43"/>
        <v>24.346463917805824</v>
      </c>
      <c r="J78" s="47" t="str">
        <f t="shared" si="45"/>
        <v>2</v>
      </c>
      <c r="K78" s="46">
        <f t="shared" si="46"/>
        <v>3.523184618503767</v>
      </c>
      <c r="L78" s="68">
        <f t="shared" si="47"/>
        <v>17.008226227802382</v>
      </c>
      <c r="M78" s="46">
        <f t="shared" si="48"/>
        <v>2.034111587897899</v>
      </c>
      <c r="N78" s="24"/>
    </row>
    <row r="79" spans="1:14" ht="13.5" customHeight="1" x14ac:dyDescent="0.2">
      <c r="A79" s="1" t="s">
        <v>22</v>
      </c>
      <c r="B79" s="51">
        <f t="shared" si="44"/>
        <v>4.5724737082761785E-2</v>
      </c>
      <c r="C79" s="75">
        <f t="shared" si="37"/>
        <v>0.38153399999999998</v>
      </c>
      <c r="D79" s="75">
        <f t="shared" si="38"/>
        <v>0.8636863026805468</v>
      </c>
      <c r="E79" s="76">
        <f t="shared" si="39"/>
        <v>1.8462507997151398</v>
      </c>
      <c r="F79" s="53">
        <f t="shared" si="40"/>
        <v>6.6913764108192872E-2</v>
      </c>
      <c r="G79" s="44" t="str">
        <f t="shared" si="41"/>
        <v>Smpl8</v>
      </c>
      <c r="H79" s="45">
        <f t="shared" si="42"/>
        <v>8.9179562617024875</v>
      </c>
      <c r="I79" s="46">
        <f t="shared" si="43"/>
        <v>34.548297229508059</v>
      </c>
      <c r="J79" s="47" t="str">
        <f t="shared" si="45"/>
        <v>2</v>
      </c>
      <c r="K79" s="46">
        <f t="shared" si="46"/>
        <v>1.0163632211245373</v>
      </c>
      <c r="L79" s="68">
        <f t="shared" si="47"/>
        <v>11.396817738266277</v>
      </c>
      <c r="M79" s="46">
        <f t="shared" si="48"/>
        <v>0.58679757931068677</v>
      </c>
      <c r="N79" s="24"/>
    </row>
    <row r="80" spans="1:14" ht="13.5" customHeight="1" x14ac:dyDescent="0.2">
      <c r="B80" s="24"/>
      <c r="C80" s="24"/>
      <c r="D80" s="24"/>
      <c r="E80" s="24"/>
      <c r="F80" s="24"/>
      <c r="G80" s="41" t="str">
        <f t="shared" ref="G80:G87" si="49">T(H6)</f>
        <v>Smpl9</v>
      </c>
      <c r="H80" s="45">
        <f t="shared" ref="H80:H87" si="50">AVERAGE(H62:J62)</f>
        <v>2.6475357384049705</v>
      </c>
      <c r="I80" s="46">
        <f t="shared" ref="I80:I87" si="51">AVERAGE(H41:J41)*100</f>
        <v>51.963852912502695</v>
      </c>
      <c r="J80" s="47" t="str">
        <f>I6</f>
        <v>2</v>
      </c>
      <c r="K80" s="46">
        <f t="shared" ref="K80:K87" si="52">STDEV(H62:J62)</f>
        <v>0.19479633042695121</v>
      </c>
      <c r="L80" s="68">
        <f t="shared" si="47"/>
        <v>7.3576468714378089</v>
      </c>
      <c r="M80" s="46">
        <f t="shared" si="48"/>
        <v>0.11246571380915157</v>
      </c>
      <c r="N80" s="24"/>
    </row>
    <row r="81" spans="1:14" ht="13.5" customHeight="1" x14ac:dyDescent="0.2">
      <c r="A81" s="1" t="s">
        <v>46</v>
      </c>
      <c r="B81" s="54" t="s">
        <v>45</v>
      </c>
      <c r="C81" s="55">
        <f>INDEX(LINEST(E72:E79,LN(B72:B79),TRUE,FALSE),2)</f>
        <v>0.24373180221944862</v>
      </c>
      <c r="D81" s="24"/>
      <c r="E81" s="24"/>
      <c r="F81" s="24"/>
      <c r="G81" s="41" t="str">
        <f t="shared" si="49"/>
        <v>Smpl10</v>
      </c>
      <c r="H81" s="45">
        <f t="shared" si="50"/>
        <v>0.8359259066211836</v>
      </c>
      <c r="I81" s="46">
        <f t="shared" si="51"/>
        <v>68.330551472474667</v>
      </c>
      <c r="J81" s="47" t="str">
        <f t="shared" ref="J81:J87" si="53">I7</f>
        <v>2</v>
      </c>
      <c r="K81" s="46">
        <f t="shared" si="52"/>
        <v>0.19940776978223601</v>
      </c>
      <c r="L81" s="68">
        <f t="shared" si="47"/>
        <v>23.854718247487167</v>
      </c>
      <c r="M81" s="46">
        <f t="shared" si="48"/>
        <v>0.11512812956227689</v>
      </c>
      <c r="N81" s="24"/>
    </row>
    <row r="82" spans="1:14" ht="13.5" customHeight="1" x14ac:dyDescent="0.2">
      <c r="B82" s="54" t="s">
        <v>25</v>
      </c>
      <c r="C82" s="55">
        <f>INDEX(LINEST(E72:E79,LN(B72:B79),TRUE,TRUE),1)</f>
        <v>-0.59257072753179085</v>
      </c>
      <c r="D82" s="24"/>
      <c r="E82" s="24"/>
      <c r="F82" s="24"/>
      <c r="G82" s="41" t="str">
        <f t="shared" si="49"/>
        <v>Smpl11</v>
      </c>
      <c r="H82" s="45">
        <f t="shared" si="50"/>
        <v>16.991824069510049</v>
      </c>
      <c r="I82" s="46">
        <f t="shared" si="51"/>
        <v>26.429086694455094</v>
      </c>
      <c r="J82" s="47" t="str">
        <f t="shared" si="53"/>
        <v>2</v>
      </c>
      <c r="K82" s="46">
        <f>STDEV(H64:J64)</f>
        <v>0.62395151805319971</v>
      </c>
      <c r="L82" s="68">
        <f t="shared" si="47"/>
        <v>3.6720690815814869</v>
      </c>
      <c r="M82" s="46">
        <f t="shared" si="48"/>
        <v>0.36023857690929051</v>
      </c>
      <c r="N82" s="24"/>
    </row>
    <row r="83" spans="1:14" ht="13.5" customHeight="1" x14ac:dyDescent="0.2">
      <c r="B83" s="54" t="s">
        <v>84</v>
      </c>
      <c r="C83" s="55">
        <f>INDEX(LINEST(E72:E79,LN(B72:B79),TRUE,TRUE),3)</f>
        <v>0.98997740495869857</v>
      </c>
      <c r="D83" s="24"/>
      <c r="E83" s="24"/>
      <c r="F83" s="24"/>
      <c r="G83" s="41" t="str">
        <f t="shared" si="49"/>
        <v>Smpl12</v>
      </c>
      <c r="H83" s="45">
        <f t="shared" si="50"/>
        <v>5.7610908361315341</v>
      </c>
      <c r="I83" s="46">
        <f t="shared" si="51"/>
        <v>40.660342334891794</v>
      </c>
      <c r="J83" s="47" t="str">
        <f t="shared" si="53"/>
        <v>2</v>
      </c>
      <c r="K83" s="46">
        <f t="shared" si="52"/>
        <v>0.86073934595155732</v>
      </c>
      <c r="L83" s="68">
        <f t="shared" si="47"/>
        <v>14.9405619601292</v>
      </c>
      <c r="M83" s="46">
        <f t="shared" si="48"/>
        <v>0.49694809308723409</v>
      </c>
      <c r="N83" s="24"/>
    </row>
    <row r="84" spans="1:14" ht="13.5" customHeight="1" x14ac:dyDescent="0.2">
      <c r="B84" s="24"/>
      <c r="C84" s="24"/>
      <c r="D84" s="24"/>
      <c r="E84" s="24"/>
      <c r="F84" s="24"/>
      <c r="G84" s="41" t="str">
        <f t="shared" si="49"/>
        <v>Smpl13</v>
      </c>
      <c r="H84" s="45">
        <f t="shared" si="50"/>
        <v>1.9161636656506138</v>
      </c>
      <c r="I84" s="46">
        <f t="shared" si="51"/>
        <v>56.868580466205678</v>
      </c>
      <c r="J84" s="47" t="str">
        <f t="shared" si="53"/>
        <v>2</v>
      </c>
      <c r="K84" s="46">
        <f t="shared" si="52"/>
        <v>0.38925848306750782</v>
      </c>
      <c r="L84" s="68">
        <f t="shared" si="47"/>
        <v>20.314469481151502</v>
      </c>
      <c r="M84" s="46">
        <f t="shared" si="48"/>
        <v>0.22473848998337104</v>
      </c>
      <c r="N84" s="24"/>
    </row>
    <row r="85" spans="1:14" ht="13.5" customHeight="1" x14ac:dyDescent="0.2">
      <c r="A85" s="1" t="s">
        <v>50</v>
      </c>
      <c r="B85" s="24"/>
      <c r="C85" s="40" t="s">
        <v>49</v>
      </c>
      <c r="D85" s="40" t="s">
        <v>34</v>
      </c>
      <c r="E85" s="41" t="s">
        <v>26</v>
      </c>
      <c r="F85" s="56"/>
      <c r="G85" s="41" t="str">
        <f t="shared" si="49"/>
        <v>Smpl14</v>
      </c>
      <c r="H85" s="45">
        <f t="shared" si="50"/>
        <v>0.98402051758052311</v>
      </c>
      <c r="I85" s="46">
        <f t="shared" si="51"/>
        <v>66.021556654885259</v>
      </c>
      <c r="J85" s="47" t="str">
        <f t="shared" si="53"/>
        <v>2</v>
      </c>
      <c r="K85" s="46">
        <f t="shared" si="52"/>
        <v>3.7865309105241322E-2</v>
      </c>
      <c r="L85" s="68">
        <f t="shared" si="47"/>
        <v>3.8480202829858956</v>
      </c>
      <c r="M85" s="46">
        <f t="shared" si="48"/>
        <v>2.1861546404859468E-2</v>
      </c>
      <c r="N85" s="24"/>
    </row>
    <row r="86" spans="1:14" ht="13.5" customHeight="1" x14ac:dyDescent="0.2">
      <c r="B86" s="41" t="s">
        <v>35</v>
      </c>
      <c r="C86" s="57">
        <f>EXP((E86-$C$81)/$C$82)</f>
        <v>15.654691471784838</v>
      </c>
      <c r="D86" s="58">
        <v>20</v>
      </c>
      <c r="E86" s="43">
        <f>LN((D86/100)/(1-(D86/100)))</f>
        <v>-1.3862943611198906</v>
      </c>
      <c r="F86" s="56"/>
      <c r="G86" s="41" t="str">
        <f t="shared" si="49"/>
        <v>Smpl15</v>
      </c>
      <c r="H86" s="45">
        <f t="shared" si="50"/>
        <v>19.804602185406139</v>
      </c>
      <c r="I86" s="46">
        <f t="shared" si="51"/>
        <v>24.852028142572134</v>
      </c>
      <c r="J86" s="47" t="str">
        <f t="shared" si="53"/>
        <v>2</v>
      </c>
      <c r="K86" s="46">
        <f t="shared" si="52"/>
        <v>3.6019309283290699</v>
      </c>
      <c r="L86" s="68">
        <f t="shared" si="47"/>
        <v>18.187342995373598</v>
      </c>
      <c r="M86" s="46">
        <f t="shared" si="48"/>
        <v>2.0795757910732271</v>
      </c>
      <c r="N86" s="24"/>
    </row>
    <row r="87" spans="1:14" ht="13.5" customHeight="1" x14ac:dyDescent="0.2">
      <c r="B87" s="59" t="s">
        <v>36</v>
      </c>
      <c r="C87" s="50">
        <f>EXP((E87-$C$81)/$C$82)</f>
        <v>1.5087969215506933</v>
      </c>
      <c r="D87" s="60">
        <v>50</v>
      </c>
      <c r="E87" s="49">
        <f>LN((D87/100)/(1-(D87/100)))</f>
        <v>0</v>
      </c>
      <c r="F87" s="24"/>
      <c r="G87" s="40" t="str">
        <f t="shared" si="49"/>
        <v>Smpl16</v>
      </c>
      <c r="H87" s="45">
        <f t="shared" si="50"/>
        <v>8.8516949916416987</v>
      </c>
      <c r="I87" s="46">
        <f t="shared" si="51"/>
        <v>34.608663107092099</v>
      </c>
      <c r="J87" s="47" t="str">
        <f t="shared" si="53"/>
        <v>2</v>
      </c>
      <c r="K87" s="46">
        <f t="shared" si="52"/>
        <v>0.69457584521776905</v>
      </c>
      <c r="L87" s="68">
        <f t="shared" si="47"/>
        <v>7.8468117786890446</v>
      </c>
      <c r="M87" s="46">
        <f t="shared" si="48"/>
        <v>0.40101355120909082</v>
      </c>
      <c r="N87" s="24"/>
    </row>
    <row r="88" spans="1:14" ht="13.5" customHeight="1" x14ac:dyDescent="0.2">
      <c r="B88" s="61" t="s">
        <v>37</v>
      </c>
      <c r="C88" s="53">
        <f>EXP((E88-$C$81)/$C$82)</f>
        <v>0.1454176311672338</v>
      </c>
      <c r="D88" s="62">
        <v>80</v>
      </c>
      <c r="E88" s="52">
        <f>LN((D88/100)/(1-(D88/100)))</f>
        <v>1.3862943611198908</v>
      </c>
      <c r="F88" s="24"/>
      <c r="G88" s="40" t="str">
        <f t="shared" ref="G88:G93" si="54">T(K6)</f>
        <v>Smpl17</v>
      </c>
      <c r="H88" s="45">
        <f t="shared" ref="H88:H93" si="55">AVERAGE(K62:M62)</f>
        <v>2.4231162615610846</v>
      </c>
      <c r="I88" s="46">
        <f t="shared" ref="I88:I93" si="56">AVERAGE(K41:M41)*100</f>
        <v>54.099295832037988</v>
      </c>
      <c r="J88" s="47" t="str">
        <f t="shared" ref="J88:J93" si="57">L6</f>
        <v>2</v>
      </c>
      <c r="K88" s="46">
        <f t="shared" ref="K88:K93" si="58">STDEV(K62:M62)</f>
        <v>1.0796663893772318</v>
      </c>
      <c r="L88" s="68">
        <f t="shared" si="47"/>
        <v>44.556937135226867</v>
      </c>
      <c r="M88" s="46">
        <f t="shared" si="48"/>
        <v>0.62334568054193618</v>
      </c>
      <c r="N88" s="24"/>
    </row>
    <row r="89" spans="1:14" ht="13.5" customHeight="1" x14ac:dyDescent="0.2">
      <c r="B89" s="24"/>
      <c r="C89" s="24"/>
      <c r="D89" s="24"/>
      <c r="E89" s="24"/>
      <c r="F89" s="24"/>
      <c r="G89" s="40" t="str">
        <f t="shared" si="54"/>
        <v>Smpl18</v>
      </c>
      <c r="H89" s="45">
        <f t="shared" si="55"/>
        <v>1.2525907168729324</v>
      </c>
      <c r="I89" s="46">
        <f t="shared" si="56"/>
        <v>62.86743955111934</v>
      </c>
      <c r="J89" s="47" t="str">
        <f t="shared" si="57"/>
        <v>2</v>
      </c>
      <c r="K89" s="46">
        <f t="shared" si="58"/>
        <v>0.22005652492528921</v>
      </c>
      <c r="L89" s="68">
        <f t="shared" si="47"/>
        <v>17.56811079317719</v>
      </c>
      <c r="M89" s="46">
        <f t="shared" si="48"/>
        <v>0.12704969390254933</v>
      </c>
      <c r="N89" s="24"/>
    </row>
    <row r="90" spans="1:14" ht="13.5" customHeight="1" x14ac:dyDescent="0.2">
      <c r="A90" s="1" t="s">
        <v>113</v>
      </c>
      <c r="B90" s="160" t="str">
        <f ca="1">TEXT(MID(CELL("filename",B47),FIND("[",CELL("filename",B47))+1,(FIND("]",CELL("filename",B47))-4)-(FIND("[",CELL("filename",B47))+1)),0)</f>
        <v>ELISATriple.</v>
      </c>
      <c r="C90" s="161"/>
      <c r="D90" s="24"/>
      <c r="E90" s="24"/>
      <c r="F90" s="24"/>
      <c r="G90" s="40" t="str">
        <f t="shared" si="54"/>
        <v>Smpl19</v>
      </c>
      <c r="H90" s="45">
        <f t="shared" si="55"/>
        <v>21.294035359083953</v>
      </c>
      <c r="I90" s="46">
        <f t="shared" si="56"/>
        <v>24.172912019751713</v>
      </c>
      <c r="J90" s="47" t="str">
        <f t="shared" si="57"/>
        <v>2</v>
      </c>
      <c r="K90" s="46">
        <f t="shared" si="58"/>
        <v>5.1374022275813971</v>
      </c>
      <c r="L90" s="68">
        <f t="shared" si="47"/>
        <v>24.126015294652927</v>
      </c>
      <c r="M90" s="46">
        <f t="shared" si="48"/>
        <v>2.966080559029503</v>
      </c>
      <c r="N90" s="24"/>
    </row>
    <row r="91" spans="1:14" ht="13.5" customHeight="1" x14ac:dyDescent="0.2">
      <c r="B91" s="24"/>
      <c r="C91" s="24"/>
      <c r="D91" s="24"/>
      <c r="E91" s="24"/>
      <c r="F91" s="24"/>
      <c r="G91" s="40" t="str">
        <f t="shared" si="54"/>
        <v>Smpl20</v>
      </c>
      <c r="H91" s="45">
        <f t="shared" si="55"/>
        <v>6.0462889102316906</v>
      </c>
      <c r="I91" s="46">
        <f t="shared" si="56"/>
        <v>40.95462598811396</v>
      </c>
      <c r="J91" s="47" t="str">
        <f t="shared" si="57"/>
        <v>2</v>
      </c>
      <c r="K91" s="46">
        <f t="shared" si="58"/>
        <v>2.9011339426911884</v>
      </c>
      <c r="L91" s="68">
        <f t="shared" si="47"/>
        <v>47.982059504001086</v>
      </c>
      <c r="M91" s="46">
        <f t="shared" si="48"/>
        <v>1.6749704627679181</v>
      </c>
      <c r="N91" s="24"/>
    </row>
    <row r="92" spans="1:14" ht="13.5" customHeight="1" x14ac:dyDescent="0.2">
      <c r="A92" s="1" t="s">
        <v>120</v>
      </c>
      <c r="B92" s="160" t="s">
        <v>379</v>
      </c>
      <c r="C92" s="161"/>
      <c r="D92" s="24"/>
      <c r="E92" s="24"/>
      <c r="F92" s="24"/>
      <c r="G92" s="40" t="str">
        <f t="shared" si="54"/>
        <v>Smpl21</v>
      </c>
      <c r="H92" s="45">
        <f t="shared" si="55"/>
        <v>19.699711725100457</v>
      </c>
      <c r="I92" s="46">
        <f t="shared" si="56"/>
        <v>24.874665346666148</v>
      </c>
      <c r="J92" s="47" t="str">
        <f t="shared" si="57"/>
        <v>2</v>
      </c>
      <c r="K92" s="46">
        <f t="shared" si="58"/>
        <v>3.0745532702061587</v>
      </c>
      <c r="L92" s="68">
        <f>(K92/H92)*100</f>
        <v>15.60709777437355</v>
      </c>
      <c r="M92" s="46">
        <f t="shared" si="48"/>
        <v>1.77509415819137</v>
      </c>
      <c r="N92" s="24"/>
    </row>
    <row r="93" spans="1:14" ht="13.5" customHeight="1" x14ac:dyDescent="0.2">
      <c r="B93" s="24"/>
      <c r="C93" s="24"/>
      <c r="D93" s="24"/>
      <c r="E93" s="24"/>
      <c r="F93" s="24"/>
      <c r="G93" s="40" t="str">
        <f t="shared" si="54"/>
        <v>Smpl22</v>
      </c>
      <c r="H93" s="45">
        <f t="shared" si="55"/>
        <v>8.9179562617024875</v>
      </c>
      <c r="I93" s="46">
        <f t="shared" si="56"/>
        <v>34.548297229508059</v>
      </c>
      <c r="J93" s="47" t="str">
        <f t="shared" si="57"/>
        <v>2</v>
      </c>
      <c r="K93" s="46">
        <f t="shared" si="58"/>
        <v>1.0163632211245373</v>
      </c>
      <c r="L93" s="68">
        <f>(K93/H93)*100</f>
        <v>11.396817738266277</v>
      </c>
      <c r="M93" s="46">
        <f t="shared" si="48"/>
        <v>0.58679757931068677</v>
      </c>
    </row>
    <row r="94" spans="1:14" ht="13.5" customHeight="1" x14ac:dyDescent="0.2">
      <c r="B94" s="24"/>
      <c r="C94" s="24"/>
      <c r="D94" s="24"/>
      <c r="E94" s="24"/>
      <c r="F94" s="24"/>
      <c r="G94" s="63"/>
      <c r="H94" s="64"/>
      <c r="I94" s="64"/>
      <c r="J94" s="64"/>
      <c r="K94" s="69"/>
      <c r="L94" s="69"/>
      <c r="M94" s="70"/>
      <c r="N94" s="40" t="s">
        <v>43</v>
      </c>
    </row>
    <row r="95" spans="1:14" ht="13.5" customHeight="1" x14ac:dyDescent="0.2">
      <c r="B95" s="24"/>
      <c r="C95" s="24"/>
      <c r="D95" s="24"/>
      <c r="E95" s="24"/>
      <c r="F95" s="24"/>
      <c r="G95" s="143" t="str">
        <f>T(K12)</f>
        <v>Smpl23</v>
      </c>
      <c r="H95" s="144">
        <f>AVERAGE(K68:M68)</f>
        <v>10.793943146295058</v>
      </c>
      <c r="I95" s="145">
        <f>AVERAGE(K47:M47)*100</f>
        <v>32.141207860844581</v>
      </c>
      <c r="J95" s="146" t="str">
        <f>L12</f>
        <v>2</v>
      </c>
      <c r="K95" s="145">
        <f>STDEV(K68:M68)</f>
        <v>2.0118111534127507</v>
      </c>
      <c r="L95" s="147">
        <f>(K95/H95)*100</f>
        <v>18.638333796517077</v>
      </c>
      <c r="M95" s="145">
        <f>K95/SQRT(3)</f>
        <v>1.1615197109815432</v>
      </c>
      <c r="N95" s="148">
        <f>ABS(100-(H95/(B72/5))*100)</f>
        <v>46.03028426852471</v>
      </c>
    </row>
    <row r="96" spans="1:14" ht="13.5" customHeight="1" x14ac:dyDescent="0.2">
      <c r="B96" s="24"/>
      <c r="C96" s="24"/>
      <c r="D96" s="24"/>
      <c r="E96" s="24"/>
      <c r="F96" s="24"/>
      <c r="G96" s="143" t="str">
        <f>T(K13)</f>
        <v>Smpl24</v>
      </c>
      <c r="H96" s="144">
        <f>AVERAGE(K69:M69)</f>
        <v>1.3557322354270616</v>
      </c>
      <c r="I96" s="145">
        <f>AVERAGE(K48:M48)*100</f>
        <v>61.909131244472761</v>
      </c>
      <c r="J96" s="146" t="str">
        <f>L13</f>
        <v>2</v>
      </c>
      <c r="K96" s="145">
        <f>STDEV(K69:M69)</f>
        <v>0.33835469104230992</v>
      </c>
      <c r="L96" s="147">
        <f>(K96/H96)*100</f>
        <v>24.957339082206502</v>
      </c>
      <c r="M96" s="145">
        <f>K96/SQRT(3)</f>
        <v>0.1953491719548503</v>
      </c>
      <c r="N96" s="148">
        <f>ABS(100-(H96/(B74/5))*100)</f>
        <v>38.99204940578224</v>
      </c>
    </row>
    <row r="97" spans="7:14" x14ac:dyDescent="0.2">
      <c r="G97" s="24"/>
      <c r="H97" s="65"/>
      <c r="I97" s="33" t="s">
        <v>42</v>
      </c>
      <c r="J97" s="24"/>
      <c r="K97" s="24"/>
      <c r="L97" s="24"/>
      <c r="M97" s="24"/>
      <c r="N97" s="24"/>
    </row>
    <row r="201" spans="24:35" x14ac:dyDescent="0.2">
      <c r="X201" s="151" t="s">
        <v>75</v>
      </c>
      <c r="Y201" s="152"/>
      <c r="Z201" s="152"/>
      <c r="AA201" s="152"/>
      <c r="AB201" s="152"/>
      <c r="AC201" s="152"/>
      <c r="AD201" s="151" t="s">
        <v>15</v>
      </c>
      <c r="AE201" s="151" t="s">
        <v>78</v>
      </c>
      <c r="AF201" s="1" t="s">
        <v>80</v>
      </c>
      <c r="AG201" s="1"/>
      <c r="AH201" s="127" t="s">
        <v>122</v>
      </c>
      <c r="AI201" s="56" t="s">
        <v>121</v>
      </c>
    </row>
    <row r="202" spans="24:35" x14ac:dyDescent="0.2">
      <c r="X202" s="153" t="s">
        <v>318</v>
      </c>
      <c r="Y202" s="152"/>
      <c r="Z202" s="152"/>
      <c r="AA202" s="152"/>
      <c r="AB202" s="152"/>
      <c r="AC202" s="152"/>
      <c r="AD202" s="154">
        <v>100</v>
      </c>
      <c r="AE202" s="152" t="s">
        <v>85</v>
      </c>
      <c r="AF202" s="2" t="s">
        <v>296</v>
      </c>
      <c r="AG202" s="66"/>
      <c r="AH202" s="155" t="s">
        <v>293</v>
      </c>
      <c r="AI202" s="24">
        <v>3</v>
      </c>
    </row>
    <row r="203" spans="24:35" x14ac:dyDescent="0.2">
      <c r="X203" s="153" t="s">
        <v>319</v>
      </c>
      <c r="Y203" s="152"/>
      <c r="Z203" s="152"/>
      <c r="AA203" s="152"/>
      <c r="AB203" s="152"/>
      <c r="AC203" s="152"/>
      <c r="AD203" s="154">
        <v>100</v>
      </c>
      <c r="AE203" s="152" t="s">
        <v>85</v>
      </c>
      <c r="AF203" s="2" t="s">
        <v>302</v>
      </c>
      <c r="AG203" s="66"/>
      <c r="AH203" s="155" t="s">
        <v>292</v>
      </c>
      <c r="AI203" s="24">
        <v>2</v>
      </c>
    </row>
    <row r="204" spans="24:35" x14ac:dyDescent="0.2">
      <c r="X204" s="153" t="s">
        <v>190</v>
      </c>
      <c r="Y204" s="152"/>
      <c r="Z204" s="152"/>
      <c r="AA204" s="152"/>
      <c r="AB204" s="152"/>
      <c r="AC204" s="152"/>
      <c r="AD204" s="154">
        <v>2000</v>
      </c>
      <c r="AE204" s="152" t="s">
        <v>79</v>
      </c>
      <c r="AF204" s="2" t="s">
        <v>82</v>
      </c>
      <c r="AG204" s="66"/>
      <c r="AH204" s="155" t="s">
        <v>191</v>
      </c>
      <c r="AI204" s="24">
        <v>2</v>
      </c>
    </row>
    <row r="205" spans="24:35" x14ac:dyDescent="0.2">
      <c r="X205" s="153" t="s">
        <v>192</v>
      </c>
      <c r="Y205" s="152"/>
      <c r="Z205" s="152"/>
      <c r="AA205" s="152"/>
      <c r="AB205" s="152"/>
      <c r="AC205" s="152"/>
      <c r="AD205" s="154">
        <v>100</v>
      </c>
      <c r="AE205" s="152" t="s">
        <v>79</v>
      </c>
      <c r="AF205" s="2" t="s">
        <v>83</v>
      </c>
      <c r="AG205" s="66"/>
      <c r="AH205" s="155" t="s">
        <v>125</v>
      </c>
      <c r="AI205" s="24">
        <v>2</v>
      </c>
    </row>
    <row r="206" spans="24:35" x14ac:dyDescent="0.2">
      <c r="X206" s="153" t="s">
        <v>193</v>
      </c>
      <c r="Y206" s="152"/>
      <c r="Z206" s="152"/>
      <c r="AA206" s="152"/>
      <c r="AB206" s="152"/>
      <c r="AC206" s="152"/>
      <c r="AD206" s="154">
        <v>200</v>
      </c>
      <c r="AE206" s="152" t="s">
        <v>85</v>
      </c>
      <c r="AF206" s="2" t="s">
        <v>194</v>
      </c>
      <c r="AG206" s="66"/>
      <c r="AH206" s="155" t="s">
        <v>195</v>
      </c>
      <c r="AI206" s="24">
        <v>3.5</v>
      </c>
    </row>
    <row r="207" spans="24:35" x14ac:dyDescent="0.2">
      <c r="X207" s="153" t="s">
        <v>196</v>
      </c>
      <c r="Y207" s="152"/>
      <c r="Z207" s="152"/>
      <c r="AA207" s="152"/>
      <c r="AB207" s="152"/>
      <c r="AC207" s="152"/>
      <c r="AD207" s="154">
        <v>1000</v>
      </c>
      <c r="AE207" s="152" t="s">
        <v>79</v>
      </c>
      <c r="AF207" s="2" t="s">
        <v>81</v>
      </c>
      <c r="AG207" s="66"/>
      <c r="AH207" s="155" t="s">
        <v>124</v>
      </c>
      <c r="AI207" s="24">
        <v>2.5</v>
      </c>
    </row>
    <row r="208" spans="24:35" x14ac:dyDescent="0.2">
      <c r="X208" s="153" t="s">
        <v>320</v>
      </c>
      <c r="Y208" s="152"/>
      <c r="Z208" s="152"/>
      <c r="AA208" s="152"/>
      <c r="AB208" s="152"/>
      <c r="AC208" s="152"/>
      <c r="AD208" s="154">
        <v>200</v>
      </c>
      <c r="AE208" s="152" t="s">
        <v>85</v>
      </c>
      <c r="AF208" s="2" t="s">
        <v>321</v>
      </c>
      <c r="AG208" s="66"/>
      <c r="AH208" s="155" t="s">
        <v>322</v>
      </c>
      <c r="AI208" s="24">
        <v>3</v>
      </c>
    </row>
    <row r="209" spans="23:35" x14ac:dyDescent="0.2">
      <c r="X209" s="153" t="s">
        <v>197</v>
      </c>
      <c r="Y209" s="152"/>
      <c r="Z209" s="152"/>
      <c r="AA209" s="152"/>
      <c r="AB209" s="152"/>
      <c r="AC209" s="152"/>
      <c r="AD209" s="154">
        <v>5000</v>
      </c>
      <c r="AE209" s="152" t="s">
        <v>79</v>
      </c>
      <c r="AF209" s="2" t="s">
        <v>198</v>
      </c>
      <c r="AG209" s="67"/>
      <c r="AH209" s="156" t="s">
        <v>199</v>
      </c>
      <c r="AI209" s="24">
        <v>3</v>
      </c>
    </row>
    <row r="210" spans="23:35" x14ac:dyDescent="0.2">
      <c r="X210" s="153" t="s">
        <v>297</v>
      </c>
      <c r="Y210" s="152"/>
      <c r="Z210" s="152"/>
      <c r="AA210" s="152"/>
      <c r="AB210" s="152"/>
      <c r="AC210" s="152"/>
      <c r="AD210" s="154">
        <v>2000</v>
      </c>
      <c r="AE210" s="152" t="s">
        <v>79</v>
      </c>
      <c r="AF210" s="2" t="s">
        <v>298</v>
      </c>
      <c r="AG210" s="67"/>
      <c r="AH210" s="156" t="s">
        <v>299</v>
      </c>
      <c r="AI210" s="24">
        <v>2.5</v>
      </c>
    </row>
    <row r="211" spans="23:35" x14ac:dyDescent="0.2">
      <c r="X211" s="153" t="s">
        <v>200</v>
      </c>
      <c r="Y211" s="152"/>
      <c r="Z211" s="152"/>
      <c r="AA211" s="152"/>
      <c r="AB211" s="152"/>
      <c r="AC211" s="152"/>
      <c r="AD211" s="154">
        <v>10000</v>
      </c>
      <c r="AE211" s="152" t="s">
        <v>79</v>
      </c>
      <c r="AF211" s="2" t="s">
        <v>119</v>
      </c>
      <c r="AG211" s="67"/>
      <c r="AH211" s="155" t="s">
        <v>126</v>
      </c>
      <c r="AI211" s="24">
        <v>2</v>
      </c>
    </row>
    <row r="212" spans="23:35" x14ac:dyDescent="0.2">
      <c r="X212" s="153" t="s">
        <v>201</v>
      </c>
      <c r="Y212" s="152"/>
      <c r="Z212" s="152"/>
      <c r="AA212" s="152"/>
      <c r="AB212" s="152"/>
      <c r="AC212" s="152"/>
      <c r="AD212" s="154">
        <v>200</v>
      </c>
      <c r="AE212" s="152" t="s">
        <v>79</v>
      </c>
      <c r="AF212" s="2" t="s">
        <v>202</v>
      </c>
      <c r="AG212" s="67"/>
      <c r="AH212" s="155" t="s">
        <v>131</v>
      </c>
      <c r="AI212" s="24">
        <v>2</v>
      </c>
    </row>
    <row r="213" spans="23:35" x14ac:dyDescent="0.2">
      <c r="X213" s="153" t="s">
        <v>323</v>
      </c>
      <c r="Y213" s="152"/>
      <c r="Z213" s="152"/>
      <c r="AA213" s="152"/>
      <c r="AB213" s="152"/>
      <c r="AC213" s="152"/>
      <c r="AD213" s="154">
        <v>100000</v>
      </c>
      <c r="AE213" s="152" t="s">
        <v>79</v>
      </c>
      <c r="AF213" s="2" t="s">
        <v>324</v>
      </c>
      <c r="AG213" s="66"/>
      <c r="AH213" s="155" t="s">
        <v>203</v>
      </c>
      <c r="AI213" s="24">
        <v>4</v>
      </c>
    </row>
    <row r="214" spans="23:35" x14ac:dyDescent="0.2">
      <c r="X214" s="153" t="s">
        <v>356</v>
      </c>
      <c r="Y214" s="152"/>
      <c r="Z214" s="152"/>
      <c r="AA214" s="152"/>
      <c r="AB214" s="152"/>
      <c r="AC214" s="152"/>
      <c r="AD214" s="154">
        <v>200</v>
      </c>
      <c r="AE214" s="152" t="s">
        <v>77</v>
      </c>
      <c r="AF214" s="2" t="s">
        <v>357</v>
      </c>
      <c r="AG214" s="67"/>
      <c r="AH214" s="155" t="s">
        <v>358</v>
      </c>
      <c r="AI214" s="24">
        <v>2.25</v>
      </c>
    </row>
    <row r="215" spans="23:35" x14ac:dyDescent="0.2">
      <c r="W215" s="2" t="s">
        <v>300</v>
      </c>
      <c r="X215" s="153" t="s">
        <v>204</v>
      </c>
      <c r="Y215" s="152"/>
      <c r="Z215" s="152"/>
      <c r="AA215" s="152"/>
      <c r="AB215" s="152"/>
      <c r="AC215" s="152"/>
      <c r="AD215" s="154">
        <v>5000</v>
      </c>
      <c r="AE215" s="152" t="s">
        <v>79</v>
      </c>
      <c r="AF215" s="2" t="s">
        <v>205</v>
      </c>
      <c r="AG215" s="67"/>
      <c r="AH215" s="156" t="s">
        <v>206</v>
      </c>
      <c r="AI215" s="24">
        <v>2</v>
      </c>
    </row>
    <row r="216" spans="23:35" x14ac:dyDescent="0.2">
      <c r="X216" s="153" t="s">
        <v>261</v>
      </c>
      <c r="Y216" s="152"/>
      <c r="Z216" s="152"/>
      <c r="AA216" s="152"/>
      <c r="AB216" s="152"/>
      <c r="AC216" s="152"/>
      <c r="AD216" s="154">
        <v>8000</v>
      </c>
      <c r="AE216" s="152" t="s">
        <v>79</v>
      </c>
      <c r="AF216" s="2" t="s">
        <v>176</v>
      </c>
      <c r="AG216" s="67"/>
      <c r="AH216" s="155" t="s">
        <v>177</v>
      </c>
      <c r="AI216" s="24">
        <v>2.5</v>
      </c>
    </row>
    <row r="217" spans="23:35" x14ac:dyDescent="0.2">
      <c r="X217" s="153" t="s">
        <v>353</v>
      </c>
      <c r="Y217" s="152"/>
      <c r="Z217" s="152"/>
      <c r="AA217" s="152"/>
      <c r="AB217" s="152"/>
      <c r="AC217" s="152"/>
      <c r="AD217" s="154">
        <v>1000</v>
      </c>
      <c r="AE217" s="152" t="s">
        <v>118</v>
      </c>
      <c r="AF217" s="2" t="s">
        <v>354</v>
      </c>
      <c r="AG217" s="67"/>
      <c r="AH217" s="155" t="s">
        <v>355</v>
      </c>
      <c r="AI217" s="24">
        <v>2</v>
      </c>
    </row>
    <row r="218" spans="23:35" x14ac:dyDescent="0.2">
      <c r="X218" s="153" t="s">
        <v>325</v>
      </c>
      <c r="Y218" s="152"/>
      <c r="Z218" s="152"/>
      <c r="AA218" s="152"/>
      <c r="AB218" s="152"/>
      <c r="AC218" s="152"/>
      <c r="AD218" s="154">
        <v>10000</v>
      </c>
      <c r="AE218" s="152" t="s">
        <v>118</v>
      </c>
      <c r="AF218" s="2" t="s">
        <v>326</v>
      </c>
      <c r="AG218" s="67"/>
      <c r="AH218" s="155" t="s">
        <v>327</v>
      </c>
      <c r="AI218" s="24">
        <v>2</v>
      </c>
    </row>
    <row r="219" spans="23:35" x14ac:dyDescent="0.2">
      <c r="X219" s="153" t="s">
        <v>301</v>
      </c>
      <c r="Y219" s="152"/>
      <c r="Z219" s="152"/>
      <c r="AA219" s="152"/>
      <c r="AB219" s="152"/>
      <c r="AC219" s="152"/>
      <c r="AD219" s="154">
        <v>1000</v>
      </c>
      <c r="AE219" s="152" t="s">
        <v>79</v>
      </c>
      <c r="AF219" s="2" t="s">
        <v>87</v>
      </c>
      <c r="AG219" s="66"/>
      <c r="AH219" s="155" t="s">
        <v>127</v>
      </c>
      <c r="AI219" s="24">
        <v>2.5</v>
      </c>
    </row>
    <row r="220" spans="23:35" x14ac:dyDescent="0.2">
      <c r="X220" s="153" t="s">
        <v>208</v>
      </c>
      <c r="Y220" s="152"/>
      <c r="Z220" s="152"/>
      <c r="AA220" s="152"/>
      <c r="AB220" s="152"/>
      <c r="AC220" s="152"/>
      <c r="AD220" s="154">
        <v>1500</v>
      </c>
      <c r="AE220" s="152" t="s">
        <v>79</v>
      </c>
      <c r="AF220" s="2" t="s">
        <v>180</v>
      </c>
      <c r="AG220" s="66"/>
      <c r="AH220" s="155" t="s">
        <v>181</v>
      </c>
      <c r="AI220" s="24">
        <v>2.5</v>
      </c>
    </row>
    <row r="221" spans="23:35" x14ac:dyDescent="0.2">
      <c r="X221" s="153" t="s">
        <v>207</v>
      </c>
      <c r="Y221" s="152"/>
      <c r="Z221" s="152"/>
      <c r="AA221" s="152"/>
      <c r="AB221" s="152"/>
      <c r="AC221" s="152"/>
      <c r="AD221" s="154">
        <v>500</v>
      </c>
      <c r="AE221" s="152" t="s">
        <v>79</v>
      </c>
      <c r="AF221" s="2" t="s">
        <v>88</v>
      </c>
      <c r="AG221" s="66"/>
      <c r="AH221" s="155" t="s">
        <v>128</v>
      </c>
      <c r="AI221" s="24">
        <v>2.5</v>
      </c>
    </row>
    <row r="222" spans="23:35" x14ac:dyDescent="0.2">
      <c r="W222" s="2" t="s">
        <v>300</v>
      </c>
      <c r="X222" s="153" t="s">
        <v>209</v>
      </c>
      <c r="Y222" s="152"/>
      <c r="Z222" s="152"/>
      <c r="AA222" s="152"/>
      <c r="AB222" s="152"/>
      <c r="AC222" s="152"/>
      <c r="AD222" s="154">
        <v>25</v>
      </c>
      <c r="AE222" s="152" t="s">
        <v>77</v>
      </c>
      <c r="AF222" s="2" t="s">
        <v>116</v>
      </c>
      <c r="AG222" s="66"/>
      <c r="AH222" s="155" t="s">
        <v>129</v>
      </c>
      <c r="AI222" s="24">
        <v>2</v>
      </c>
    </row>
    <row r="223" spans="23:35" x14ac:dyDescent="0.2">
      <c r="X223" s="153" t="s">
        <v>328</v>
      </c>
      <c r="Y223" s="152"/>
      <c r="Z223" s="152"/>
      <c r="AA223" s="152"/>
      <c r="AB223" s="152"/>
      <c r="AC223" s="152"/>
      <c r="AD223" s="154">
        <v>1000</v>
      </c>
      <c r="AE223" s="152" t="s">
        <v>85</v>
      </c>
      <c r="AF223" s="2" t="s">
        <v>329</v>
      </c>
      <c r="AG223" s="66"/>
      <c r="AH223" s="155" t="s">
        <v>330</v>
      </c>
      <c r="AI223" s="24">
        <v>2</v>
      </c>
    </row>
    <row r="224" spans="23:35" x14ac:dyDescent="0.2">
      <c r="X224" s="153" t="s">
        <v>210</v>
      </c>
      <c r="Y224" s="152"/>
      <c r="Z224" s="152"/>
      <c r="AA224" s="152"/>
      <c r="AB224" s="152"/>
      <c r="AC224" s="152"/>
      <c r="AD224" s="154">
        <v>2000</v>
      </c>
      <c r="AE224" s="152" t="s">
        <v>79</v>
      </c>
      <c r="AF224" s="2" t="s">
        <v>89</v>
      </c>
      <c r="AG224" s="66"/>
      <c r="AH224" s="155" t="s">
        <v>211</v>
      </c>
      <c r="AI224" s="24">
        <v>2</v>
      </c>
    </row>
    <row r="225" spans="23:35" x14ac:dyDescent="0.2">
      <c r="W225" s="2" t="s">
        <v>300</v>
      </c>
      <c r="X225" s="153" t="s">
        <v>212</v>
      </c>
      <c r="Y225" s="152"/>
      <c r="Z225" s="152"/>
      <c r="AA225" s="152"/>
      <c r="AB225" s="152"/>
      <c r="AC225" s="152"/>
      <c r="AD225" s="154">
        <v>2000</v>
      </c>
      <c r="AE225" s="152" t="s">
        <v>79</v>
      </c>
      <c r="AF225" s="2" t="s">
        <v>90</v>
      </c>
      <c r="AG225" s="67"/>
      <c r="AH225" s="155" t="s">
        <v>130</v>
      </c>
      <c r="AI225" s="24">
        <v>2</v>
      </c>
    </row>
    <row r="226" spans="23:35" x14ac:dyDescent="0.2">
      <c r="X226" s="153" t="s">
        <v>331</v>
      </c>
      <c r="Y226" s="152"/>
      <c r="Z226" s="152"/>
      <c r="AA226" s="152"/>
      <c r="AB226" s="152"/>
      <c r="AC226" s="152"/>
      <c r="AD226" s="154">
        <v>10000</v>
      </c>
      <c r="AE226" s="152" t="s">
        <v>118</v>
      </c>
      <c r="AF226" s="2" t="s">
        <v>332</v>
      </c>
      <c r="AG226" s="67"/>
      <c r="AH226" s="155" t="s">
        <v>333</v>
      </c>
      <c r="AI226" s="24">
        <v>3</v>
      </c>
    </row>
    <row r="227" spans="23:35" x14ac:dyDescent="0.2">
      <c r="W227" s="2" t="s">
        <v>86</v>
      </c>
      <c r="X227" s="153" t="s">
        <v>213</v>
      </c>
      <c r="Y227" s="152"/>
      <c r="Z227" s="152"/>
      <c r="AA227" s="152"/>
      <c r="AB227" s="152"/>
      <c r="AC227" s="152"/>
      <c r="AD227" s="154">
        <v>5000</v>
      </c>
      <c r="AE227" s="152" t="s">
        <v>79</v>
      </c>
      <c r="AF227" s="2" t="s">
        <v>114</v>
      </c>
      <c r="AG227" s="66"/>
      <c r="AH227" s="155" t="s">
        <v>214</v>
      </c>
      <c r="AI227" s="24">
        <v>2.5</v>
      </c>
    </row>
    <row r="228" spans="23:35" x14ac:dyDescent="0.2">
      <c r="X228" s="153" t="s">
        <v>216</v>
      </c>
      <c r="Y228" s="152"/>
      <c r="Z228" s="152"/>
      <c r="AA228" s="152"/>
      <c r="AB228" s="152"/>
      <c r="AC228" s="152"/>
      <c r="AD228" s="154">
        <v>5000</v>
      </c>
      <c r="AE228" s="152" t="s">
        <v>79</v>
      </c>
      <c r="AF228" s="2" t="s">
        <v>133</v>
      </c>
      <c r="AG228" s="66"/>
      <c r="AH228" s="155" t="s">
        <v>217</v>
      </c>
      <c r="AI228" s="24">
        <v>2</v>
      </c>
    </row>
    <row r="229" spans="23:35" x14ac:dyDescent="0.2">
      <c r="X229" s="153" t="s">
        <v>215</v>
      </c>
      <c r="Y229" s="152"/>
      <c r="Z229" s="152"/>
      <c r="AA229" s="152"/>
      <c r="AB229" s="152"/>
      <c r="AC229" s="152"/>
      <c r="AD229" s="154">
        <v>4000</v>
      </c>
      <c r="AE229" s="152" t="s">
        <v>79</v>
      </c>
      <c r="AF229" s="2" t="s">
        <v>123</v>
      </c>
      <c r="AG229" s="66"/>
      <c r="AH229" s="155" t="s">
        <v>162</v>
      </c>
      <c r="AI229" s="24">
        <v>2.5</v>
      </c>
    </row>
    <row r="230" spans="23:35" x14ac:dyDescent="0.2">
      <c r="X230" s="153" t="s">
        <v>218</v>
      </c>
      <c r="Y230" s="152"/>
      <c r="Z230" s="152"/>
      <c r="AA230" s="152"/>
      <c r="AB230" s="152"/>
      <c r="AC230" s="152"/>
      <c r="AD230" s="154">
        <v>500</v>
      </c>
      <c r="AE230" s="152" t="s">
        <v>79</v>
      </c>
      <c r="AF230" s="2" t="s">
        <v>219</v>
      </c>
      <c r="AG230" s="66"/>
      <c r="AH230" s="155" t="s">
        <v>220</v>
      </c>
      <c r="AI230" s="24">
        <v>2</v>
      </c>
    </row>
    <row r="231" spans="23:35" x14ac:dyDescent="0.2">
      <c r="X231" s="153" t="s">
        <v>221</v>
      </c>
      <c r="Y231" s="152"/>
      <c r="Z231" s="152"/>
      <c r="AA231" s="152"/>
      <c r="AB231" s="152"/>
      <c r="AC231" s="152"/>
      <c r="AD231" s="154">
        <v>500</v>
      </c>
      <c r="AE231" s="152" t="s">
        <v>79</v>
      </c>
      <c r="AF231" s="2" t="s">
        <v>222</v>
      </c>
      <c r="AG231" s="66"/>
      <c r="AH231" s="155" t="s">
        <v>223</v>
      </c>
      <c r="AI231" s="24">
        <v>2</v>
      </c>
    </row>
    <row r="232" spans="23:35" x14ac:dyDescent="0.2">
      <c r="X232" s="153" t="s">
        <v>227</v>
      </c>
      <c r="Y232" s="152"/>
      <c r="Z232" s="152"/>
      <c r="AA232" s="152"/>
      <c r="AB232" s="152"/>
      <c r="AC232" s="152"/>
      <c r="AD232" s="154">
        <v>500</v>
      </c>
      <c r="AE232" s="152" t="s">
        <v>79</v>
      </c>
      <c r="AF232" s="2" t="s">
        <v>228</v>
      </c>
      <c r="AG232" s="66"/>
      <c r="AH232" s="155" t="s">
        <v>229</v>
      </c>
      <c r="AI232" s="24">
        <v>2</v>
      </c>
    </row>
    <row r="233" spans="23:35" x14ac:dyDescent="0.2">
      <c r="X233" s="153" t="s">
        <v>224</v>
      </c>
      <c r="Y233" s="152"/>
      <c r="Z233" s="152"/>
      <c r="AA233" s="152"/>
      <c r="AB233" s="152"/>
      <c r="AC233" s="152"/>
      <c r="AD233" s="154">
        <v>500</v>
      </c>
      <c r="AE233" s="152" t="s">
        <v>79</v>
      </c>
      <c r="AF233" s="2" t="s">
        <v>225</v>
      </c>
      <c r="AG233" s="66"/>
      <c r="AH233" s="155" t="s">
        <v>226</v>
      </c>
      <c r="AI233" s="24">
        <v>2</v>
      </c>
    </row>
    <row r="234" spans="23:35" x14ac:dyDescent="0.2">
      <c r="X234" s="153" t="s">
        <v>334</v>
      </c>
      <c r="Y234" s="152"/>
      <c r="Z234" s="152"/>
      <c r="AA234" s="152"/>
      <c r="AB234" s="152"/>
      <c r="AC234" s="152"/>
      <c r="AD234" s="154">
        <v>35</v>
      </c>
      <c r="AE234" s="152" t="s">
        <v>246</v>
      </c>
      <c r="AF234" s="2" t="s">
        <v>335</v>
      </c>
      <c r="AG234" s="66"/>
      <c r="AH234" s="155" t="s">
        <v>336</v>
      </c>
      <c r="AI234" s="24">
        <v>2</v>
      </c>
    </row>
    <row r="235" spans="23:35" x14ac:dyDescent="0.2">
      <c r="X235" s="153" t="s">
        <v>230</v>
      </c>
      <c r="Y235" s="152"/>
      <c r="Z235" s="152"/>
      <c r="AA235" s="152"/>
      <c r="AB235" s="152"/>
      <c r="AC235" s="152"/>
      <c r="AD235" s="154">
        <v>10</v>
      </c>
      <c r="AE235" s="152" t="s">
        <v>118</v>
      </c>
      <c r="AF235" s="2" t="s">
        <v>92</v>
      </c>
      <c r="AG235" s="67"/>
      <c r="AH235" s="155" t="s">
        <v>134</v>
      </c>
      <c r="AI235" s="24">
        <v>2</v>
      </c>
    </row>
    <row r="236" spans="23:35" x14ac:dyDescent="0.2">
      <c r="X236" s="153" t="s">
        <v>231</v>
      </c>
      <c r="Y236" s="152"/>
      <c r="Z236" s="152"/>
      <c r="AA236" s="152"/>
      <c r="AB236" s="152"/>
      <c r="AC236" s="152"/>
      <c r="AD236" s="154">
        <v>750</v>
      </c>
      <c r="AE236" s="152" t="s">
        <v>118</v>
      </c>
      <c r="AF236" s="2" t="s">
        <v>91</v>
      </c>
      <c r="AG236" s="66"/>
      <c r="AH236" s="155" t="s">
        <v>134</v>
      </c>
      <c r="AI236" s="24">
        <v>3</v>
      </c>
    </row>
    <row r="237" spans="23:35" x14ac:dyDescent="0.2">
      <c r="X237" s="153" t="s">
        <v>232</v>
      </c>
      <c r="Y237" s="152"/>
      <c r="Z237" s="152"/>
      <c r="AA237" s="152"/>
      <c r="AB237" s="152"/>
      <c r="AC237" s="152"/>
      <c r="AD237" s="154">
        <v>200</v>
      </c>
      <c r="AE237" s="152" t="s">
        <v>118</v>
      </c>
      <c r="AF237" s="2" t="s">
        <v>233</v>
      </c>
      <c r="AG237" s="66"/>
      <c r="AH237" s="155" t="s">
        <v>167</v>
      </c>
      <c r="AI237" s="24">
        <v>3</v>
      </c>
    </row>
    <row r="238" spans="23:35" x14ac:dyDescent="0.2">
      <c r="X238" s="153" t="s">
        <v>364</v>
      </c>
      <c r="Y238" s="152"/>
      <c r="Z238" s="152"/>
      <c r="AA238" s="152"/>
      <c r="AB238" s="152"/>
      <c r="AC238" s="152"/>
      <c r="AD238" s="154">
        <v>20</v>
      </c>
      <c r="AE238" s="152" t="s">
        <v>77</v>
      </c>
      <c r="AF238" s="2" t="s">
        <v>365</v>
      </c>
      <c r="AG238" s="66"/>
      <c r="AH238" s="155" t="s">
        <v>366</v>
      </c>
      <c r="AI238" s="24">
        <v>2</v>
      </c>
    </row>
    <row r="239" spans="23:35" x14ac:dyDescent="0.2">
      <c r="X239" s="153" t="s">
        <v>303</v>
      </c>
      <c r="Y239" s="152"/>
      <c r="Z239" s="152"/>
      <c r="AA239" s="152"/>
      <c r="AB239" s="152"/>
      <c r="AC239" s="152"/>
      <c r="AD239" s="154">
        <v>2000</v>
      </c>
      <c r="AE239" s="152" t="s">
        <v>79</v>
      </c>
      <c r="AF239" s="2" t="s">
        <v>304</v>
      </c>
      <c r="AG239" s="66"/>
      <c r="AH239" s="155" t="s">
        <v>305</v>
      </c>
      <c r="AI239" s="24">
        <v>2</v>
      </c>
    </row>
    <row r="240" spans="23:35" x14ac:dyDescent="0.2">
      <c r="X240" s="153" t="s">
        <v>306</v>
      </c>
      <c r="Y240" s="152"/>
      <c r="Z240" s="152"/>
      <c r="AA240" s="152"/>
      <c r="AB240" s="152"/>
      <c r="AC240" s="152"/>
      <c r="AD240" s="154">
        <v>10000</v>
      </c>
      <c r="AE240" s="152" t="s">
        <v>79</v>
      </c>
      <c r="AF240" s="2" t="s">
        <v>307</v>
      </c>
      <c r="AG240" s="66"/>
      <c r="AH240" s="155" t="s">
        <v>308</v>
      </c>
      <c r="AI240" s="24">
        <v>3</v>
      </c>
    </row>
    <row r="241" spans="23:35" x14ac:dyDescent="0.2">
      <c r="X241" s="153" t="s">
        <v>234</v>
      </c>
      <c r="Y241" s="152"/>
      <c r="Z241" s="152"/>
      <c r="AA241" s="152"/>
      <c r="AB241" s="152"/>
      <c r="AC241" s="152"/>
      <c r="AD241" s="154">
        <v>3</v>
      </c>
      <c r="AE241" s="152" t="s">
        <v>118</v>
      </c>
      <c r="AF241" s="2" t="s">
        <v>94</v>
      </c>
      <c r="AG241" s="67"/>
      <c r="AH241" s="155" t="s">
        <v>135</v>
      </c>
      <c r="AI241" s="24">
        <v>2</v>
      </c>
    </row>
    <row r="242" spans="23:35" x14ac:dyDescent="0.2">
      <c r="X242" s="153" t="s">
        <v>235</v>
      </c>
      <c r="Y242" s="152"/>
      <c r="Z242" s="152"/>
      <c r="AA242" s="152"/>
      <c r="AB242" s="152"/>
      <c r="AC242" s="152"/>
      <c r="AD242" s="154">
        <v>30</v>
      </c>
      <c r="AE242" s="152" t="s">
        <v>118</v>
      </c>
      <c r="AF242" s="2" t="s">
        <v>93</v>
      </c>
      <c r="AG242" s="66"/>
      <c r="AH242" s="155" t="s">
        <v>135</v>
      </c>
      <c r="AI242" s="24">
        <v>2</v>
      </c>
    </row>
    <row r="243" spans="23:35" x14ac:dyDescent="0.2">
      <c r="X243" s="153" t="s">
        <v>359</v>
      </c>
      <c r="Y243" s="152"/>
      <c r="Z243" s="152"/>
      <c r="AA243" s="152"/>
      <c r="AB243" s="152"/>
      <c r="AC243" s="152"/>
      <c r="AD243" s="154">
        <v>500</v>
      </c>
      <c r="AE243" s="152" t="s">
        <v>77</v>
      </c>
      <c r="AF243" s="2" t="s">
        <v>363</v>
      </c>
      <c r="AG243" s="66"/>
      <c r="AH243" s="155" t="s">
        <v>360</v>
      </c>
      <c r="AI243" s="24">
        <v>3.5</v>
      </c>
    </row>
    <row r="244" spans="23:35" x14ac:dyDescent="0.2">
      <c r="X244" s="153" t="s">
        <v>337</v>
      </c>
      <c r="Y244" s="152"/>
      <c r="Z244" s="152"/>
      <c r="AA244" s="152"/>
      <c r="AB244" s="152"/>
      <c r="AC244" s="152"/>
      <c r="AD244" s="154">
        <v>1000</v>
      </c>
      <c r="AE244" s="152" t="s">
        <v>79</v>
      </c>
      <c r="AF244" s="2" t="s">
        <v>183</v>
      </c>
      <c r="AG244" s="66"/>
      <c r="AH244" s="155" t="s">
        <v>338</v>
      </c>
      <c r="AI244" s="24">
        <v>2</v>
      </c>
    </row>
    <row r="245" spans="23:35" x14ac:dyDescent="0.2">
      <c r="X245" s="153" t="s">
        <v>236</v>
      </c>
      <c r="Y245" s="152"/>
      <c r="Z245" s="152"/>
      <c r="AA245" s="152"/>
      <c r="AB245" s="152"/>
      <c r="AC245" s="152"/>
      <c r="AD245" s="154">
        <v>2500</v>
      </c>
      <c r="AE245" s="152" t="s">
        <v>79</v>
      </c>
      <c r="AF245" s="2" t="s">
        <v>95</v>
      </c>
      <c r="AG245" s="66"/>
      <c r="AH245" s="155" t="s">
        <v>188</v>
      </c>
      <c r="AI245" s="24">
        <v>2.25</v>
      </c>
    </row>
    <row r="246" spans="23:35" x14ac:dyDescent="0.2">
      <c r="X246" s="153" t="s">
        <v>376</v>
      </c>
      <c r="Y246" s="152"/>
      <c r="Z246" s="152"/>
      <c r="AA246" s="152"/>
      <c r="AB246" s="152"/>
      <c r="AC246" s="152"/>
      <c r="AD246" s="154">
        <v>4000</v>
      </c>
      <c r="AE246" s="152" t="s">
        <v>79</v>
      </c>
      <c r="AF246" s="2" t="s">
        <v>377</v>
      </c>
      <c r="AG246" s="66"/>
      <c r="AH246" s="155" t="s">
        <v>378</v>
      </c>
      <c r="AI246" s="24">
        <v>2</v>
      </c>
    </row>
    <row r="247" spans="23:35" x14ac:dyDescent="0.2">
      <c r="X247" s="153" t="s">
        <v>237</v>
      </c>
      <c r="Y247" s="152"/>
      <c r="Z247" s="152"/>
      <c r="AA247" s="152"/>
      <c r="AB247" s="152"/>
      <c r="AC247" s="152"/>
      <c r="AD247" s="154">
        <v>150</v>
      </c>
      <c r="AE247" s="152" t="s">
        <v>85</v>
      </c>
      <c r="AF247" s="2" t="s">
        <v>174</v>
      </c>
      <c r="AG247" s="66"/>
      <c r="AH247" s="155" t="s">
        <v>175</v>
      </c>
      <c r="AI247" s="24">
        <v>2</v>
      </c>
    </row>
    <row r="248" spans="23:35" x14ac:dyDescent="0.2">
      <c r="X248" s="153" t="s">
        <v>368</v>
      </c>
      <c r="Y248" s="152"/>
      <c r="Z248" s="152"/>
      <c r="AA248" s="152"/>
      <c r="AB248" s="152"/>
      <c r="AC248" s="152"/>
      <c r="AD248" s="154">
        <v>20</v>
      </c>
      <c r="AE248" s="152" t="s">
        <v>85</v>
      </c>
      <c r="AF248" s="2" t="s">
        <v>238</v>
      </c>
      <c r="AG248" s="66"/>
      <c r="AH248" s="155" t="s">
        <v>239</v>
      </c>
      <c r="AI248" s="24">
        <v>2</v>
      </c>
    </row>
    <row r="249" spans="23:35" x14ac:dyDescent="0.2">
      <c r="X249" s="153" t="s">
        <v>369</v>
      </c>
      <c r="Y249" s="152"/>
      <c r="Z249" s="152"/>
      <c r="AA249" s="152"/>
      <c r="AB249" s="152"/>
      <c r="AC249" s="152"/>
      <c r="AD249" s="154">
        <v>10000</v>
      </c>
      <c r="AE249" s="152" t="s">
        <v>79</v>
      </c>
      <c r="AF249" s="2" t="s">
        <v>370</v>
      </c>
      <c r="AG249" s="66"/>
      <c r="AH249" s="155" t="s">
        <v>371</v>
      </c>
      <c r="AI249" s="24">
        <v>2.25</v>
      </c>
    </row>
    <row r="250" spans="23:35" x14ac:dyDescent="0.2">
      <c r="X250" s="153" t="s">
        <v>372</v>
      </c>
      <c r="Y250" s="152"/>
      <c r="Z250" s="152"/>
      <c r="AA250" s="152"/>
      <c r="AB250" s="152"/>
      <c r="AC250" s="152"/>
      <c r="AD250" s="154">
        <v>3000</v>
      </c>
      <c r="AE250" s="152" t="s">
        <v>79</v>
      </c>
      <c r="AF250" s="2" t="s">
        <v>178</v>
      </c>
      <c r="AG250" s="66"/>
      <c r="AH250" s="155" t="s">
        <v>179</v>
      </c>
      <c r="AI250" s="24">
        <v>2.25</v>
      </c>
    </row>
    <row r="251" spans="23:35" x14ac:dyDescent="0.2">
      <c r="X251" s="153" t="s">
        <v>240</v>
      </c>
      <c r="Y251" s="152"/>
      <c r="Z251" s="152"/>
      <c r="AA251" s="152"/>
      <c r="AB251" s="152"/>
      <c r="AC251" s="152"/>
      <c r="AD251" s="154">
        <v>2000</v>
      </c>
      <c r="AE251" s="152" t="s">
        <v>79</v>
      </c>
      <c r="AF251" s="2" t="s">
        <v>155</v>
      </c>
      <c r="AG251" s="66"/>
      <c r="AH251" s="155" t="s">
        <v>156</v>
      </c>
      <c r="AI251" s="24">
        <v>2</v>
      </c>
    </row>
    <row r="252" spans="23:35" x14ac:dyDescent="0.2">
      <c r="X252" s="153" t="s">
        <v>309</v>
      </c>
      <c r="Y252" s="152"/>
      <c r="Z252" s="152"/>
      <c r="AA252" s="152"/>
      <c r="AB252" s="152"/>
      <c r="AC252" s="152"/>
      <c r="AD252" s="154">
        <v>10000</v>
      </c>
      <c r="AE252" s="152" t="s">
        <v>79</v>
      </c>
      <c r="AF252" s="2" t="s">
        <v>96</v>
      </c>
      <c r="AG252" s="66"/>
      <c r="AH252" s="155" t="s">
        <v>295</v>
      </c>
      <c r="AI252" s="24">
        <v>4</v>
      </c>
    </row>
    <row r="253" spans="23:35" x14ac:dyDescent="0.2">
      <c r="X253" s="153" t="s">
        <v>241</v>
      </c>
      <c r="Y253" s="152"/>
      <c r="Z253" s="152"/>
      <c r="AA253" s="152"/>
      <c r="AB253" s="152"/>
      <c r="AC253" s="152"/>
      <c r="AD253" s="154">
        <v>6000</v>
      </c>
      <c r="AE253" s="152" t="s">
        <v>79</v>
      </c>
      <c r="AF253" s="2" t="s">
        <v>242</v>
      </c>
      <c r="AG253" s="66"/>
      <c r="AH253" s="155" t="s">
        <v>243</v>
      </c>
      <c r="AI253" s="24">
        <v>3</v>
      </c>
    </row>
    <row r="254" spans="23:35" x14ac:dyDescent="0.2">
      <c r="X254" s="153" t="s">
        <v>244</v>
      </c>
      <c r="Y254" s="152"/>
      <c r="Z254" s="152"/>
      <c r="AA254" s="152"/>
      <c r="AB254" s="152"/>
      <c r="AC254" s="152"/>
      <c r="AD254" s="154">
        <v>1000</v>
      </c>
      <c r="AE254" s="152" t="s">
        <v>79</v>
      </c>
      <c r="AF254" s="2" t="s">
        <v>117</v>
      </c>
      <c r="AG254" s="66"/>
      <c r="AH254" s="155" t="s">
        <v>136</v>
      </c>
      <c r="AI254" s="24">
        <v>2</v>
      </c>
    </row>
    <row r="255" spans="23:35" x14ac:dyDescent="0.2">
      <c r="X255" s="153" t="s">
        <v>339</v>
      </c>
      <c r="Y255" s="152"/>
      <c r="Z255" s="152"/>
      <c r="AA255" s="152"/>
      <c r="AB255" s="152"/>
      <c r="AC255" s="152"/>
      <c r="AD255" s="154">
        <v>2000</v>
      </c>
      <c r="AE255" s="152" t="s">
        <v>79</v>
      </c>
      <c r="AF255" s="2" t="s">
        <v>340</v>
      </c>
      <c r="AG255" s="66"/>
      <c r="AH255" s="155" t="s">
        <v>341</v>
      </c>
      <c r="AI255" s="24">
        <v>2</v>
      </c>
    </row>
    <row r="256" spans="23:35" x14ac:dyDescent="0.2">
      <c r="W256" s="2" t="s">
        <v>300</v>
      </c>
      <c r="X256" s="153" t="s">
        <v>245</v>
      </c>
      <c r="Y256" s="152"/>
      <c r="Z256" s="152"/>
      <c r="AA256" s="152"/>
      <c r="AB256" s="152"/>
      <c r="AC256" s="152"/>
      <c r="AD256" s="154">
        <v>40</v>
      </c>
      <c r="AE256" s="152" t="s">
        <v>85</v>
      </c>
      <c r="AF256" s="2" t="s">
        <v>97</v>
      </c>
      <c r="AG256" s="67"/>
      <c r="AH256" s="155" t="s">
        <v>137</v>
      </c>
      <c r="AI256" s="24">
        <v>2</v>
      </c>
    </row>
    <row r="257" spans="23:35" x14ac:dyDescent="0.2">
      <c r="W257" s="2" t="s">
        <v>300</v>
      </c>
      <c r="X257" s="153" t="s">
        <v>247</v>
      </c>
      <c r="Y257" s="152"/>
      <c r="Z257" s="152"/>
      <c r="AA257" s="152"/>
      <c r="AB257" s="152"/>
      <c r="AC257" s="152"/>
      <c r="AD257" s="154">
        <v>50</v>
      </c>
      <c r="AE257" s="152" t="s">
        <v>77</v>
      </c>
      <c r="AF257" s="2" t="s">
        <v>98</v>
      </c>
      <c r="AG257" s="67"/>
      <c r="AH257" s="155" t="s">
        <v>138</v>
      </c>
      <c r="AI257" s="24">
        <v>2</v>
      </c>
    </row>
    <row r="258" spans="23:35" x14ac:dyDescent="0.2">
      <c r="W258" s="2" t="s">
        <v>300</v>
      </c>
      <c r="X258" s="153" t="s">
        <v>248</v>
      </c>
      <c r="Y258" s="152"/>
      <c r="Z258" s="152"/>
      <c r="AA258" s="152"/>
      <c r="AB258" s="152"/>
      <c r="AC258" s="152"/>
      <c r="AD258" s="154">
        <v>10</v>
      </c>
      <c r="AE258" s="152" t="s">
        <v>85</v>
      </c>
      <c r="AF258" s="2" t="s">
        <v>99</v>
      </c>
      <c r="AG258" s="67"/>
      <c r="AH258" s="155" t="s">
        <v>139</v>
      </c>
      <c r="AI258" s="24">
        <v>2</v>
      </c>
    </row>
    <row r="259" spans="23:35" x14ac:dyDescent="0.2">
      <c r="X259" s="153" t="s">
        <v>342</v>
      </c>
      <c r="Y259" s="152"/>
      <c r="Z259" s="152"/>
      <c r="AA259" s="152"/>
      <c r="AB259" s="152"/>
      <c r="AC259" s="152"/>
      <c r="AD259" s="154">
        <v>100</v>
      </c>
      <c r="AE259" s="152" t="s">
        <v>85</v>
      </c>
      <c r="AF259" s="2" t="s">
        <v>343</v>
      </c>
      <c r="AG259" s="67"/>
      <c r="AH259" s="155" t="s">
        <v>344</v>
      </c>
      <c r="AI259" s="24">
        <v>2.5</v>
      </c>
    </row>
    <row r="260" spans="23:35" x14ac:dyDescent="0.2">
      <c r="X260" s="153" t="s">
        <v>250</v>
      </c>
      <c r="Y260" s="152"/>
      <c r="Z260" s="152"/>
      <c r="AA260" s="152"/>
      <c r="AB260" s="152"/>
      <c r="AC260" s="152"/>
      <c r="AD260" s="154">
        <v>500</v>
      </c>
      <c r="AE260" s="152" t="s">
        <v>79</v>
      </c>
      <c r="AF260" s="2" t="s">
        <v>100</v>
      </c>
      <c r="AG260" s="67"/>
      <c r="AH260" s="155" t="s">
        <v>140</v>
      </c>
      <c r="AI260" s="24">
        <v>2</v>
      </c>
    </row>
    <row r="261" spans="23:35" x14ac:dyDescent="0.2">
      <c r="X261" s="153" t="s">
        <v>249</v>
      </c>
      <c r="Y261" s="152"/>
      <c r="Z261" s="152"/>
      <c r="AA261" s="152"/>
      <c r="AB261" s="152"/>
      <c r="AC261" s="152"/>
      <c r="AD261" s="154">
        <v>2000</v>
      </c>
      <c r="AE261" s="152" t="s">
        <v>79</v>
      </c>
      <c r="AF261" s="2" t="s">
        <v>100</v>
      </c>
      <c r="AG261" s="67"/>
      <c r="AH261" s="155" t="s">
        <v>140</v>
      </c>
      <c r="AI261" s="24">
        <v>2</v>
      </c>
    </row>
    <row r="262" spans="23:35" x14ac:dyDescent="0.2">
      <c r="X262" s="153" t="s">
        <v>361</v>
      </c>
      <c r="Y262" s="152"/>
      <c r="Z262" s="152"/>
      <c r="AA262" s="152"/>
      <c r="AB262" s="152"/>
      <c r="AC262" s="152"/>
      <c r="AD262" s="154">
        <v>2000</v>
      </c>
      <c r="AE262" s="152" t="s">
        <v>79</v>
      </c>
      <c r="AF262" s="2" t="s">
        <v>184</v>
      </c>
      <c r="AG262" s="66"/>
      <c r="AH262" s="155" t="s">
        <v>362</v>
      </c>
      <c r="AI262" s="24">
        <v>2.5</v>
      </c>
    </row>
    <row r="263" spans="23:35" x14ac:dyDescent="0.2">
      <c r="X263" s="153" t="s">
        <v>345</v>
      </c>
      <c r="Y263" s="152"/>
      <c r="Z263" s="152"/>
      <c r="AA263" s="152"/>
      <c r="AB263" s="152"/>
      <c r="AC263" s="152"/>
      <c r="AD263" s="154">
        <v>500</v>
      </c>
      <c r="AE263" s="152" t="s">
        <v>79</v>
      </c>
      <c r="AF263" s="2" t="s">
        <v>101</v>
      </c>
      <c r="AG263" s="66"/>
      <c r="AH263" s="155" t="s">
        <v>346</v>
      </c>
      <c r="AI263" s="24">
        <v>2</v>
      </c>
    </row>
    <row r="264" spans="23:35" x14ac:dyDescent="0.2">
      <c r="X264" s="153" t="s">
        <v>251</v>
      </c>
      <c r="Y264" s="152"/>
      <c r="Z264" s="152"/>
      <c r="AA264" s="152"/>
      <c r="AB264" s="152"/>
      <c r="AC264" s="152"/>
      <c r="AD264" s="154">
        <v>5000</v>
      </c>
      <c r="AE264" s="152" t="s">
        <v>79</v>
      </c>
      <c r="AF264" s="2" t="s">
        <v>102</v>
      </c>
      <c r="AG264" s="66"/>
      <c r="AH264" s="155" t="s">
        <v>252</v>
      </c>
      <c r="AI264" s="24">
        <v>2.25</v>
      </c>
    </row>
    <row r="265" spans="23:35" x14ac:dyDescent="0.2">
      <c r="X265" s="153" t="s">
        <v>253</v>
      </c>
      <c r="Y265" s="152"/>
      <c r="Z265" s="152"/>
      <c r="AA265" s="152"/>
      <c r="AB265" s="152"/>
      <c r="AC265" s="152"/>
      <c r="AD265" s="154">
        <v>1000</v>
      </c>
      <c r="AE265" s="152" t="s">
        <v>79</v>
      </c>
      <c r="AF265" s="2" t="s">
        <v>103</v>
      </c>
      <c r="AG265" s="66"/>
      <c r="AH265" s="155" t="s">
        <v>254</v>
      </c>
      <c r="AI265" s="24">
        <v>2</v>
      </c>
    </row>
    <row r="266" spans="23:35" x14ac:dyDescent="0.2">
      <c r="X266" s="153" t="s">
        <v>255</v>
      </c>
      <c r="Y266" s="152"/>
      <c r="Z266" s="152"/>
      <c r="AA266" s="152"/>
      <c r="AB266" s="152"/>
      <c r="AC266" s="152"/>
      <c r="AD266" s="154">
        <v>5000</v>
      </c>
      <c r="AE266" s="152" t="s">
        <v>79</v>
      </c>
      <c r="AF266" s="2" t="s">
        <v>256</v>
      </c>
      <c r="AG266" s="66"/>
      <c r="AH266" s="155" t="s">
        <v>257</v>
      </c>
      <c r="AI266" s="24">
        <v>2.5</v>
      </c>
    </row>
    <row r="267" spans="23:35" x14ac:dyDescent="0.2">
      <c r="X267" s="153" t="s">
        <v>310</v>
      </c>
      <c r="Y267" s="152"/>
      <c r="Z267" s="152"/>
      <c r="AA267" s="152"/>
      <c r="AB267" s="152"/>
      <c r="AC267" s="152"/>
      <c r="AD267" s="154">
        <v>1000</v>
      </c>
      <c r="AE267" s="152" t="s">
        <v>79</v>
      </c>
      <c r="AF267" s="2" t="s">
        <v>311</v>
      </c>
      <c r="AG267" s="66"/>
      <c r="AH267" s="155" t="s">
        <v>312</v>
      </c>
      <c r="AI267" s="24">
        <v>2.5</v>
      </c>
    </row>
    <row r="268" spans="23:35" x14ac:dyDescent="0.2">
      <c r="X268" s="153" t="s">
        <v>258</v>
      </c>
      <c r="Y268" s="152"/>
      <c r="Z268" s="152"/>
      <c r="AA268" s="152"/>
      <c r="AB268" s="152"/>
      <c r="AC268" s="152"/>
      <c r="AD268" s="154">
        <v>1000</v>
      </c>
      <c r="AE268" s="152" t="s">
        <v>79</v>
      </c>
      <c r="AF268" s="2" t="s">
        <v>259</v>
      </c>
      <c r="AG268" s="66"/>
      <c r="AH268" s="155" t="s">
        <v>260</v>
      </c>
      <c r="AI268" s="24">
        <v>2.5</v>
      </c>
    </row>
    <row r="269" spans="23:35" x14ac:dyDescent="0.2">
      <c r="X269" s="153" t="s">
        <v>347</v>
      </c>
      <c r="Y269" s="152"/>
      <c r="Z269" s="152"/>
      <c r="AA269" s="152"/>
      <c r="AB269" s="152"/>
      <c r="AC269" s="152"/>
      <c r="AD269" s="154">
        <v>8</v>
      </c>
      <c r="AE269" s="152" t="s">
        <v>85</v>
      </c>
      <c r="AF269" s="2" t="s">
        <v>348</v>
      </c>
      <c r="AG269" s="66"/>
      <c r="AH269" s="155" t="s">
        <v>349</v>
      </c>
      <c r="AI269" s="24">
        <v>2.25</v>
      </c>
    </row>
    <row r="270" spans="23:35" x14ac:dyDescent="0.2">
      <c r="X270" s="153" t="s">
        <v>315</v>
      </c>
      <c r="Y270" s="152"/>
      <c r="Z270" s="152"/>
      <c r="AA270" s="152"/>
      <c r="AB270" s="152"/>
      <c r="AC270" s="152"/>
      <c r="AD270" s="154">
        <v>10000</v>
      </c>
      <c r="AE270" s="152" t="s">
        <v>79</v>
      </c>
      <c r="AF270" s="2" t="s">
        <v>316</v>
      </c>
      <c r="AG270" s="66"/>
      <c r="AH270" s="155" t="s">
        <v>317</v>
      </c>
      <c r="AI270" s="24">
        <v>2.5</v>
      </c>
    </row>
    <row r="271" spans="23:35" x14ac:dyDescent="0.2">
      <c r="X271" s="153" t="s">
        <v>262</v>
      </c>
      <c r="Y271" s="152"/>
      <c r="Z271" s="152"/>
      <c r="AA271" s="152"/>
      <c r="AB271" s="152"/>
      <c r="AC271" s="152"/>
      <c r="AD271" s="154">
        <v>500</v>
      </c>
      <c r="AE271" s="152" t="s">
        <v>79</v>
      </c>
      <c r="AF271" s="2" t="s">
        <v>263</v>
      </c>
      <c r="AG271" s="66"/>
      <c r="AH271" s="155" t="s">
        <v>264</v>
      </c>
      <c r="AI271" s="24">
        <v>2</v>
      </c>
    </row>
    <row r="272" spans="23:35" x14ac:dyDescent="0.2">
      <c r="X272" s="153" t="s">
        <v>265</v>
      </c>
      <c r="Y272" s="152"/>
      <c r="Z272" s="152"/>
      <c r="AA272" s="152"/>
      <c r="AB272" s="152"/>
      <c r="AC272" s="152"/>
      <c r="AD272" s="154">
        <v>750</v>
      </c>
      <c r="AE272" s="152" t="s">
        <v>79</v>
      </c>
      <c r="AF272" s="2" t="s">
        <v>168</v>
      </c>
      <c r="AG272" s="66"/>
      <c r="AH272" s="155" t="s">
        <v>169</v>
      </c>
      <c r="AI272" s="24">
        <v>2</v>
      </c>
    </row>
    <row r="273" spans="23:35" x14ac:dyDescent="0.2">
      <c r="X273" s="128" t="s">
        <v>267</v>
      </c>
      <c r="AD273" s="2">
        <v>500</v>
      </c>
      <c r="AE273" s="2" t="s">
        <v>79</v>
      </c>
      <c r="AF273" s="2" t="s">
        <v>186</v>
      </c>
      <c r="AH273" s="126" t="s">
        <v>187</v>
      </c>
      <c r="AI273" s="2">
        <v>2</v>
      </c>
    </row>
    <row r="274" spans="23:35" x14ac:dyDescent="0.2">
      <c r="X274" s="128" t="s">
        <v>268</v>
      </c>
      <c r="AD274" s="2">
        <v>50</v>
      </c>
      <c r="AE274" s="2" t="s">
        <v>85</v>
      </c>
      <c r="AF274" s="2" t="s">
        <v>269</v>
      </c>
      <c r="AH274" s="126" t="s">
        <v>270</v>
      </c>
      <c r="AI274" s="2">
        <v>2</v>
      </c>
    </row>
    <row r="275" spans="23:35" x14ac:dyDescent="0.2">
      <c r="X275" s="153" t="s">
        <v>271</v>
      </c>
      <c r="Y275" s="152"/>
      <c r="Z275" s="152"/>
      <c r="AA275" s="152"/>
      <c r="AB275" s="152"/>
      <c r="AC275" s="152"/>
      <c r="AD275" s="154">
        <v>1000</v>
      </c>
      <c r="AE275" s="152" t="s">
        <v>79</v>
      </c>
      <c r="AF275" s="2" t="s">
        <v>104</v>
      </c>
      <c r="AG275" s="66"/>
      <c r="AH275" s="155" t="s">
        <v>141</v>
      </c>
      <c r="AI275" s="24">
        <v>2</v>
      </c>
    </row>
    <row r="276" spans="23:35" x14ac:dyDescent="0.2">
      <c r="W276" s="2" t="s">
        <v>300</v>
      </c>
      <c r="X276" s="153" t="s">
        <v>272</v>
      </c>
      <c r="Y276" s="152"/>
      <c r="Z276" s="152"/>
      <c r="AA276" s="152"/>
      <c r="AB276" s="152"/>
      <c r="AC276" s="152"/>
      <c r="AD276" s="154">
        <v>50</v>
      </c>
      <c r="AE276" s="152" t="s">
        <v>85</v>
      </c>
      <c r="AF276" s="2" t="s">
        <v>105</v>
      </c>
      <c r="AG276" s="67"/>
      <c r="AH276" s="155" t="s">
        <v>142</v>
      </c>
      <c r="AI276" s="24">
        <v>2</v>
      </c>
    </row>
    <row r="277" spans="23:35" x14ac:dyDescent="0.2">
      <c r="X277" s="153" t="s">
        <v>274</v>
      </c>
      <c r="Y277" s="152"/>
      <c r="Z277" s="152"/>
      <c r="AA277" s="152"/>
      <c r="AB277" s="152"/>
      <c r="AC277" s="152"/>
      <c r="AD277" s="154">
        <v>15000</v>
      </c>
      <c r="AE277" s="152" t="s">
        <v>79</v>
      </c>
      <c r="AF277" s="2" t="s">
        <v>161</v>
      </c>
      <c r="AG277" s="67"/>
      <c r="AH277" s="155">
        <v>512041</v>
      </c>
      <c r="AI277" s="24">
        <v>2</v>
      </c>
    </row>
    <row r="278" spans="23:35" x14ac:dyDescent="0.2">
      <c r="X278" s="153" t="s">
        <v>273</v>
      </c>
      <c r="Y278" s="152"/>
      <c r="Z278" s="152"/>
      <c r="AA278" s="152"/>
      <c r="AB278" s="152"/>
      <c r="AC278" s="152"/>
      <c r="AD278" s="154">
        <v>2500</v>
      </c>
      <c r="AE278" s="152" t="s">
        <v>79</v>
      </c>
      <c r="AF278" s="2" t="s">
        <v>143</v>
      </c>
      <c r="AG278" s="67"/>
      <c r="AH278" s="155" t="s">
        <v>160</v>
      </c>
      <c r="AI278" s="24">
        <v>2</v>
      </c>
    </row>
    <row r="279" spans="23:35" x14ac:dyDescent="0.2">
      <c r="X279" s="153" t="s">
        <v>276</v>
      </c>
      <c r="Y279" s="152"/>
      <c r="Z279" s="152"/>
      <c r="AA279" s="152"/>
      <c r="AB279" s="152"/>
      <c r="AC279" s="152"/>
      <c r="AD279" s="154">
        <v>1000</v>
      </c>
      <c r="AE279" s="152" t="s">
        <v>79</v>
      </c>
      <c r="AF279" s="2" t="s">
        <v>145</v>
      </c>
      <c r="AG279" s="66"/>
      <c r="AH279" s="155" t="s">
        <v>146</v>
      </c>
      <c r="AI279" s="24">
        <v>2</v>
      </c>
    </row>
    <row r="280" spans="23:35" x14ac:dyDescent="0.2">
      <c r="X280" s="153" t="s">
        <v>275</v>
      </c>
      <c r="Y280" s="152"/>
      <c r="Z280" s="152"/>
      <c r="AA280" s="152"/>
      <c r="AB280" s="152"/>
      <c r="AC280" s="152"/>
      <c r="AD280" s="154">
        <v>250</v>
      </c>
      <c r="AE280" s="152" t="s">
        <v>79</v>
      </c>
      <c r="AF280" s="2" t="s">
        <v>106</v>
      </c>
      <c r="AG280" s="66"/>
      <c r="AH280" s="155" t="s">
        <v>144</v>
      </c>
      <c r="AI280" s="24">
        <v>2</v>
      </c>
    </row>
    <row r="281" spans="23:35" x14ac:dyDescent="0.2">
      <c r="X281" s="153" t="s">
        <v>277</v>
      </c>
      <c r="Y281" s="152"/>
      <c r="Z281" s="152"/>
      <c r="AA281" s="152"/>
      <c r="AB281" s="152"/>
      <c r="AC281" s="152"/>
      <c r="AD281" s="154">
        <v>50</v>
      </c>
      <c r="AE281" s="152" t="s">
        <v>79</v>
      </c>
      <c r="AF281" s="2" t="s">
        <v>115</v>
      </c>
      <c r="AG281" s="67"/>
      <c r="AH281" s="155" t="s">
        <v>132</v>
      </c>
      <c r="AI281" s="24">
        <v>2</v>
      </c>
    </row>
    <row r="282" spans="23:35" x14ac:dyDescent="0.2">
      <c r="X282" s="153" t="s">
        <v>279</v>
      </c>
      <c r="Y282" s="152"/>
      <c r="Z282" s="152"/>
      <c r="AA282" s="152"/>
      <c r="AB282" s="152"/>
      <c r="AC282" s="152"/>
      <c r="AD282" s="154">
        <v>2000</v>
      </c>
      <c r="AE282" s="152" t="s">
        <v>79</v>
      </c>
      <c r="AF282" s="2" t="s">
        <v>148</v>
      </c>
      <c r="AG282" s="66"/>
      <c r="AH282" s="155" t="s">
        <v>149</v>
      </c>
      <c r="AI282" s="24">
        <v>2</v>
      </c>
    </row>
    <row r="283" spans="23:35" x14ac:dyDescent="0.2">
      <c r="X283" s="153" t="s">
        <v>278</v>
      </c>
      <c r="Y283" s="152"/>
      <c r="Z283" s="152"/>
      <c r="AA283" s="152"/>
      <c r="AB283" s="152"/>
      <c r="AC283" s="152"/>
      <c r="AD283" s="154">
        <v>1000</v>
      </c>
      <c r="AE283" s="152" t="s">
        <v>79</v>
      </c>
      <c r="AF283" s="2" t="s">
        <v>107</v>
      </c>
      <c r="AG283" s="66"/>
      <c r="AH283" s="155" t="s">
        <v>147</v>
      </c>
      <c r="AI283" s="24">
        <v>2</v>
      </c>
    </row>
    <row r="284" spans="23:35" x14ac:dyDescent="0.2">
      <c r="X284" s="153" t="s">
        <v>280</v>
      </c>
      <c r="Y284" s="152"/>
      <c r="Z284" s="152"/>
      <c r="AA284" s="152"/>
      <c r="AB284" s="152"/>
      <c r="AC284" s="152"/>
      <c r="AD284" s="154">
        <v>500</v>
      </c>
      <c r="AE284" s="152" t="s">
        <v>79</v>
      </c>
      <c r="AF284" s="2" t="s">
        <v>108</v>
      </c>
      <c r="AG284" s="67"/>
      <c r="AH284" s="155" t="s">
        <v>150</v>
      </c>
      <c r="AI284" s="24">
        <v>2</v>
      </c>
    </row>
    <row r="285" spans="23:35" x14ac:dyDescent="0.2">
      <c r="X285" s="153" t="s">
        <v>281</v>
      </c>
      <c r="Y285" s="152"/>
      <c r="Z285" s="152"/>
      <c r="AA285" s="152"/>
      <c r="AB285" s="152"/>
      <c r="AC285" s="152"/>
      <c r="AD285" s="154">
        <v>5000</v>
      </c>
      <c r="AE285" s="152" t="s">
        <v>79</v>
      </c>
      <c r="AF285" s="2" t="s">
        <v>185</v>
      </c>
      <c r="AG285" s="67"/>
      <c r="AH285" s="155" t="s">
        <v>282</v>
      </c>
      <c r="AI285" s="24">
        <v>2</v>
      </c>
    </row>
    <row r="286" spans="23:35" x14ac:dyDescent="0.2">
      <c r="X286" s="153" t="s">
        <v>283</v>
      </c>
      <c r="Y286" s="152"/>
      <c r="Z286" s="152"/>
      <c r="AA286" s="152"/>
      <c r="AB286" s="152"/>
      <c r="AC286" s="152"/>
      <c r="AD286" s="154">
        <v>2000</v>
      </c>
      <c r="AE286" s="152" t="s">
        <v>79</v>
      </c>
      <c r="AF286" s="2" t="s">
        <v>109</v>
      </c>
      <c r="AG286" s="66"/>
      <c r="AH286" s="155" t="s">
        <v>151</v>
      </c>
      <c r="AI286" s="24">
        <v>2</v>
      </c>
    </row>
    <row r="287" spans="23:35" x14ac:dyDescent="0.2">
      <c r="X287" s="153" t="s">
        <v>266</v>
      </c>
      <c r="Y287" s="152"/>
      <c r="Z287" s="152"/>
      <c r="AA287" s="152"/>
      <c r="AB287" s="152"/>
      <c r="AC287" s="152"/>
      <c r="AD287" s="154">
        <v>2000</v>
      </c>
      <c r="AE287" s="152" t="s">
        <v>79</v>
      </c>
      <c r="AF287" s="2" t="s">
        <v>172</v>
      </c>
      <c r="AG287" s="66"/>
      <c r="AH287" s="155" t="s">
        <v>173</v>
      </c>
      <c r="AI287" s="24">
        <v>2.5</v>
      </c>
    </row>
    <row r="288" spans="23:35" x14ac:dyDescent="0.2">
      <c r="X288" s="128" t="s">
        <v>375</v>
      </c>
      <c r="AD288" s="2">
        <v>8000</v>
      </c>
      <c r="AE288" s="2" t="s">
        <v>79</v>
      </c>
      <c r="AF288" s="2" t="s">
        <v>182</v>
      </c>
      <c r="AH288" s="126" t="s">
        <v>367</v>
      </c>
      <c r="AI288" s="2">
        <v>3.5</v>
      </c>
    </row>
    <row r="289" spans="24:35" x14ac:dyDescent="0.2">
      <c r="X289" s="128" t="s">
        <v>350</v>
      </c>
      <c r="AD289" s="2">
        <v>1000</v>
      </c>
      <c r="AE289" s="2" t="s">
        <v>79</v>
      </c>
      <c r="AF289" s="2" t="s">
        <v>351</v>
      </c>
      <c r="AH289" s="126" t="s">
        <v>352</v>
      </c>
      <c r="AI289" s="2">
        <v>2.25</v>
      </c>
    </row>
    <row r="290" spans="24:35" x14ac:dyDescent="0.2">
      <c r="X290" s="153" t="s">
        <v>373</v>
      </c>
      <c r="Y290" s="152"/>
      <c r="Z290" s="152"/>
      <c r="AA290" s="152"/>
      <c r="AB290" s="152"/>
      <c r="AC290" s="152"/>
      <c r="AD290" s="154">
        <v>1250</v>
      </c>
      <c r="AE290" s="152" t="s">
        <v>79</v>
      </c>
      <c r="AF290" s="2" t="s">
        <v>110</v>
      </c>
      <c r="AG290" s="66"/>
      <c r="AH290" s="155" t="s">
        <v>374</v>
      </c>
      <c r="AI290" s="24">
        <v>2</v>
      </c>
    </row>
    <row r="291" spans="24:35" x14ac:dyDescent="0.2">
      <c r="X291" s="153" t="s">
        <v>313</v>
      </c>
      <c r="Y291" s="152"/>
      <c r="Z291" s="152"/>
      <c r="AA291" s="152"/>
      <c r="AB291" s="152"/>
      <c r="AC291" s="152"/>
      <c r="AD291" s="154">
        <v>3000</v>
      </c>
      <c r="AE291" s="152" t="s">
        <v>79</v>
      </c>
      <c r="AF291" s="2" t="s">
        <v>314</v>
      </c>
      <c r="AG291" s="66"/>
      <c r="AH291" s="155" t="s">
        <v>294</v>
      </c>
      <c r="AI291" s="24">
        <v>2.5</v>
      </c>
    </row>
    <row r="292" spans="24:35" x14ac:dyDescent="0.2">
      <c r="X292" s="153" t="s">
        <v>284</v>
      </c>
      <c r="Y292" s="152"/>
      <c r="Z292" s="152"/>
      <c r="AA292" s="152"/>
      <c r="AB292" s="152"/>
      <c r="AC292" s="152"/>
      <c r="AD292" s="154">
        <v>500</v>
      </c>
      <c r="AE292" s="152" t="s">
        <v>79</v>
      </c>
      <c r="AF292" s="2" t="s">
        <v>111</v>
      </c>
      <c r="AG292" s="66"/>
      <c r="AH292" s="155" t="s">
        <v>152</v>
      </c>
      <c r="AI292" s="24">
        <v>2</v>
      </c>
    </row>
    <row r="293" spans="24:35" x14ac:dyDescent="0.2">
      <c r="X293" s="128" t="s">
        <v>285</v>
      </c>
      <c r="AD293" s="2">
        <v>4000</v>
      </c>
      <c r="AE293" s="2" t="s">
        <v>79</v>
      </c>
      <c r="AF293" s="2" t="s">
        <v>163</v>
      </c>
      <c r="AH293" s="126" t="s">
        <v>164</v>
      </c>
      <c r="AI293" s="2">
        <v>2.5</v>
      </c>
    </row>
    <row r="294" spans="24:35" x14ac:dyDescent="0.2">
      <c r="X294" s="128" t="s">
        <v>286</v>
      </c>
      <c r="AD294" s="2">
        <v>5</v>
      </c>
      <c r="AE294" s="2" t="s">
        <v>85</v>
      </c>
      <c r="AF294" s="2" t="s">
        <v>287</v>
      </c>
      <c r="AH294" s="126" t="s">
        <v>288</v>
      </c>
      <c r="AI294" s="2">
        <v>2.25</v>
      </c>
    </row>
    <row r="295" spans="24:35" x14ac:dyDescent="0.2">
      <c r="X295" s="153" t="s">
        <v>290</v>
      </c>
      <c r="Y295" s="152"/>
      <c r="Z295" s="152"/>
      <c r="AA295" s="152"/>
      <c r="AB295" s="152"/>
      <c r="AC295" s="152"/>
      <c r="AD295" s="154">
        <v>2000</v>
      </c>
      <c r="AE295" s="152" t="s">
        <v>79</v>
      </c>
      <c r="AF295" s="2" t="s">
        <v>153</v>
      </c>
      <c r="AG295" s="66"/>
      <c r="AH295" s="155" t="s">
        <v>154</v>
      </c>
      <c r="AI295" s="24">
        <v>2</v>
      </c>
    </row>
    <row r="296" spans="24:35" x14ac:dyDescent="0.2">
      <c r="X296" s="153" t="s">
        <v>289</v>
      </c>
      <c r="Y296" s="152"/>
      <c r="Z296" s="152"/>
      <c r="AA296" s="152"/>
      <c r="AB296" s="152"/>
      <c r="AC296" s="152"/>
      <c r="AD296" s="154">
        <v>1000</v>
      </c>
      <c r="AE296" s="152" t="s">
        <v>79</v>
      </c>
      <c r="AF296" s="2" t="s">
        <v>112</v>
      </c>
      <c r="AG296" s="66"/>
      <c r="AH296" s="155" t="s">
        <v>189</v>
      </c>
      <c r="AI296" s="24">
        <v>2.5</v>
      </c>
    </row>
    <row r="297" spans="24:35" x14ac:dyDescent="0.2">
      <c r="X297" s="153" t="s">
        <v>291</v>
      </c>
      <c r="Y297" s="152"/>
      <c r="Z297" s="152"/>
      <c r="AA297" s="152"/>
      <c r="AB297" s="152"/>
      <c r="AC297" s="152"/>
      <c r="AD297" s="154">
        <v>25</v>
      </c>
      <c r="AE297" s="152" t="s">
        <v>85</v>
      </c>
      <c r="AF297" s="2" t="s">
        <v>165</v>
      </c>
      <c r="AG297" s="66"/>
      <c r="AH297" s="155" t="s">
        <v>166</v>
      </c>
      <c r="AI297" s="24">
        <v>2</v>
      </c>
    </row>
  </sheetData>
  <mergeCells count="2">
    <mergeCell ref="B90:C90"/>
    <mergeCell ref="B92:C92"/>
  </mergeCells>
  <phoneticPr fontId="1" type="noConversion"/>
  <conditionalFormatting sqref="E41:M48">
    <cfRule type="cellIs" dxfId="3" priority="3" stopIfTrue="1" operator="greaterThan">
      <formula>0.8</formula>
    </cfRule>
    <cfRule type="cellIs" dxfId="2" priority="4" stopIfTrue="1" operator="lessThan">
      <formula>0.2</formula>
    </cfRule>
  </conditionalFormatting>
  <conditionalFormatting sqref="H72:H93 H95:H96">
    <cfRule type="expression" dxfId="1" priority="1" stopIfTrue="1">
      <formula>OR((I72&lt;20),(I72&gt;80))</formula>
    </cfRule>
  </conditionalFormatting>
  <conditionalFormatting sqref="K72:L93 K95:L96">
    <cfRule type="expression" dxfId="0" priority="2" stopIfTrue="1">
      <formula>OR((#REF!&lt;$E$72),(#REF!&gt;$E$79))</formula>
    </cfRule>
  </conditionalFormatting>
  <printOptions horizontalCentered="1"/>
  <pageMargins left="0.75" right="0.75" top="0.49" bottom="0.74" header="0.25" footer="0.5"/>
  <pageSetup scale="55" orientation="portrait" r:id="rId1"/>
  <headerFooter alignWithMargins="0">
    <oddHeader>&amp;L&amp;D&amp;C&amp;F&amp;R&amp;T</oddHeader>
    <oddFooter>Page &amp;P of &amp;N</oddFooter>
  </headerFooter>
  <colBreaks count="1" manualBreakCount="1">
    <brk id="17" max="1048575" man="1"/>
  </colBreaks>
  <cellWatches>
    <cellWatch r="C9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6</xdr:col>
                    <xdr:colOff>1114425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F559EB8A6439374B911FB9A592386AFB" ma:contentTypeVersion="1" ma:contentTypeDescription="Upload an image or a photograph." ma:contentTypeScope="" ma:versionID="9903e34282d4795e39b2c765d00052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74ff804497d12dee4f2eb454ba4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F0195-53EF-4A2E-994A-505324558E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F44018-796C-4E39-B41A-EC14268F49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3CF771E-86EA-4333-9634-9283EBE88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The Workbooks</vt:lpstr>
      <vt:lpstr>The Sheets</vt:lpstr>
      <vt:lpstr>Instructions</vt:lpstr>
      <vt:lpstr>Disclaimer</vt:lpstr>
      <vt:lpstr>Analysis</vt:lpstr>
      <vt:lpstr>StdCurve</vt:lpstr>
    </vt:vector>
  </TitlesOfParts>
  <Company>Cayman Chemical Company,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eschwab</dc:creator>
  <cp:keywords/>
  <cp:lastModifiedBy>Peter Burby</cp:lastModifiedBy>
  <cp:lastPrinted>2009-11-16T15:23:35Z</cp:lastPrinted>
  <dcterms:created xsi:type="dcterms:W3CDTF">2002-01-25T19:21:53Z</dcterms:created>
  <dcterms:modified xsi:type="dcterms:W3CDTF">2026-06-11T13:47:00Z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ContentTypeId">
    <vt:lpwstr>0x01010200F559EB8A6439374B911FB9A592386AFB</vt:lpwstr>
  </property>
</Properties>
</file>